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Лист1!$A$2:$E$230</definedName>
    <definedName name="_xlnm.Print_Titles" localSheetId="0">Лист1!$4:$4</definedName>
    <definedName name="_xlnm.Print_Area" localSheetId="0">Лист1!$A$1:$F$384</definedName>
  </definedNames>
  <calcPr calcId="124519"/>
</workbook>
</file>

<file path=xl/calcChain.xml><?xml version="1.0" encoding="utf-8"?>
<calcChain xmlns="http://schemas.openxmlformats.org/spreadsheetml/2006/main">
  <c r="F249" i="1"/>
  <c r="F330"/>
  <c r="F331"/>
  <c r="F73"/>
  <c r="F291"/>
  <c r="F293"/>
  <c r="F289"/>
  <c r="F74"/>
  <c r="F279"/>
  <c r="F349"/>
  <c r="F267"/>
  <c r="F286"/>
  <c r="F277"/>
  <c r="F253"/>
  <c r="F248"/>
  <c r="F348"/>
  <c r="F221"/>
  <c r="F228"/>
  <c r="F375"/>
  <c r="F352"/>
  <c r="F318"/>
  <c r="F309"/>
  <c r="F308" s="1"/>
  <c r="F110"/>
  <c r="F114"/>
  <c r="F113"/>
  <c r="F382" l="1"/>
  <c r="F151"/>
  <c r="F359"/>
  <c r="F356"/>
  <c r="F381"/>
  <c r="F301"/>
  <c r="F239"/>
  <c r="F238" s="1"/>
  <c r="F126" l="1"/>
  <c r="F69"/>
  <c r="F72"/>
  <c r="F63"/>
  <c r="F189" l="1"/>
  <c r="F62"/>
  <c r="F188" l="1"/>
  <c r="F109"/>
  <c r="F258"/>
  <c r="F288" l="1"/>
  <c r="F327"/>
  <c r="F136"/>
  <c r="F135" s="1"/>
  <c r="F53"/>
  <c r="F124"/>
  <c r="F377"/>
  <c r="F79"/>
  <c r="F180"/>
  <c r="F368"/>
  <c r="F365"/>
  <c r="F355"/>
  <c r="F66"/>
  <c r="F45"/>
  <c r="F315"/>
  <c r="F299"/>
  <c r="F324" l="1"/>
  <c r="F179"/>
  <c r="F354"/>
  <c r="F347" l="1"/>
  <c r="F335"/>
  <c r="F304" l="1"/>
  <c r="F290"/>
  <c r="F276"/>
  <c r="F192" l="1"/>
  <c r="F92"/>
  <c r="F105"/>
  <c r="F96" l="1"/>
  <c r="F379"/>
  <c r="F343" s="1"/>
  <c r="F230" l="1"/>
  <c r="F236"/>
  <c r="F246"/>
  <c r="F252"/>
  <c r="F242"/>
  <c r="F241" l="1"/>
  <c r="F338"/>
  <c r="F314"/>
  <c r="F298"/>
  <c r="F311"/>
  <c r="F334" l="1"/>
  <c r="F282"/>
  <c r="F294"/>
  <c r="F270"/>
  <c r="F341"/>
  <c r="F255"/>
  <c r="F159"/>
  <c r="F157"/>
  <c r="F154"/>
  <c r="F170"/>
  <c r="F174"/>
  <c r="F272" l="1"/>
  <c r="F153"/>
  <c r="F225" l="1"/>
  <c r="F190"/>
  <c r="F227"/>
  <c r="F145"/>
  <c r="F147"/>
  <c r="F149"/>
  <c r="F129"/>
  <c r="F132"/>
  <c r="F177" l="1"/>
  <c r="F138"/>
  <c r="F128" l="1"/>
  <c r="F122"/>
  <c r="F120"/>
  <c r="F87"/>
  <c r="F90"/>
  <c r="F85" l="1"/>
  <c r="F37" l="1"/>
  <c r="F46" l="1"/>
  <c r="F44"/>
  <c r="F50" l="1"/>
  <c r="F141" l="1"/>
  <c r="F34" l="1"/>
  <c r="F83" l="1"/>
  <c r="F82" s="1"/>
  <c r="F30" l="1"/>
  <c r="F19" l="1"/>
  <c r="F10"/>
  <c r="F7" l="1"/>
  <c r="F6" l="1"/>
  <c r="F27"/>
  <c r="F29"/>
  <c r="F340"/>
  <c r="F269"/>
  <c r="F140"/>
  <c r="F33"/>
  <c r="F323"/>
  <c r="F261"/>
  <c r="F254"/>
  <c r="F322"/>
  <c r="F36"/>
  <c r="F67"/>
  <c r="F235"/>
  <c r="F234" s="1"/>
  <c r="F65" l="1"/>
  <c r="F39" s="1"/>
  <c r="F260"/>
  <c r="F26"/>
  <c r="F321"/>
  <c r="F296" s="1"/>
  <c r="F32"/>
  <c r="F68"/>
  <c r="F144"/>
  <c r="F229"/>
  <c r="F257" l="1"/>
  <c r="F5" l="1"/>
</calcChain>
</file>

<file path=xl/sharedStrings.xml><?xml version="1.0" encoding="utf-8"?>
<sst xmlns="http://schemas.openxmlformats.org/spreadsheetml/2006/main" count="1616" uniqueCount="593">
  <si>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</si>
  <si>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</si>
  <si>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</si>
  <si>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</si>
  <si>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</si>
  <si>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</si>
  <si>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</si>
  <si>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</si>
  <si>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</si>
  <si>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</si>
  <si>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</si>
  <si>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</si>
  <si>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</si>
  <si>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</si>
  <si>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</si>
  <si>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</si>
  <si>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</si>
  <si>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</si>
  <si>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</si>
  <si>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</si>
  <si>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</si>
  <si>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</si>
  <si>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</si>
  <si>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</si>
  <si>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</si>
  <si>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</si>
  <si>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</si>
  <si>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</si>
  <si>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</si>
  <si>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</si>
  <si>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</si>
  <si>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</si>
  <si>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</si>
  <si>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</si>
  <si>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</si>
  <si>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</si>
  <si>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</si>
  <si>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</si>
  <si>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</si>
  <si>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</si>
  <si>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</si>
  <si>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</si>
  <si>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</si>
  <si>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</si>
  <si>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</si>
  <si>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</si>
  <si>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</si>
  <si>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</si>
  <si>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</si>
  <si>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</si>
  <si>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</si>
  <si>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</si>
  <si>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</si>
  <si>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</si>
  <si>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</si>
  <si>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</si>
  <si>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</si>
  <si>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</si>
  <si>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</si>
  <si>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</si>
  <si>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</si>
  <si>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</si>
  <si>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</si>
  <si>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</si>
  <si>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</si>
  <si>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</si>
  <si>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</si>
  <si>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</si>
  <si>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</si>
  <si>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</si>
  <si>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</si>
  <si>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</si>
  <si>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</si>
  <si>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</si>
  <si>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</si>
  <si>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</si>
  <si>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</si>
  <si>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</si>
  <si>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</si>
  <si>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</si>
  <si>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</si>
  <si>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</si>
  <si>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</si>
  <si>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</si>
  <si>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</si>
  <si>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</si>
  <si>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</si>
  <si>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</si>
  <si>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</si>
  <si>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</si>
  <si>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</si>
  <si>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</si>
  <si>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</si>
  <si>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</si>
  <si>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</si>
  <si>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</si>
  <si>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</si>
  <si>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</si>
  <si>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</si>
  <si>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</si>
  <si>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</si>
  <si>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</si>
  <si>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</si>
  <si>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</si>
  <si>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</si>
  <si>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</si>
  <si>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</si>
  <si>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</si>
  <si>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</si>
  <si>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</si>
  <si>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</si>
  <si>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</si>
  <si>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</si>
  <si>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</si>
  <si>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</si>
  <si>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</si>
  <si>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</si>
  <si>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</si>
  <si>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</si>
  <si>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</si>
  <si>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</si>
  <si>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</si>
  <si>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</si>
  <si>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</si>
  <si>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</si>
  <si>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</si>
  <si>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</si>
  <si>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</si>
  <si>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</si>
  <si>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</si>
  <si>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</si>
  <si>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</si>
  <si>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</si>
  <si>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</si>
  <si>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Социальные выплаты на улучшение жилищных условий гражданам</t>
  </si>
  <si>
    <t>14</t>
  </si>
  <si>
    <t>59 0 00 00000</t>
  </si>
  <si>
    <t xml:space="preserve">05 </t>
  </si>
  <si>
    <t>45 0 00 00000</t>
  </si>
  <si>
    <t>45 0 56 00000</t>
  </si>
  <si>
    <t>45 0 56 79542</t>
  </si>
  <si>
    <t>42 0 00 00000</t>
  </si>
  <si>
    <t>42 0 07 00000</t>
  </si>
  <si>
    <t>66 0 00 00000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</si>
  <si>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</si>
  <si>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</si>
  <si>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</si>
  <si>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</si>
  <si>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</si>
  <si>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</si>
  <si>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</si>
  <si>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</si>
  <si>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</si>
  <si>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</si>
  <si>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</si>
  <si>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</si>
  <si>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</si>
  <si>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</si>
  <si>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</si>
  <si>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</si>
  <si>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</si>
  <si>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</si>
  <si>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</si>
  <si>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</si>
  <si>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</si>
  <si>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</si>
  <si>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</si>
  <si>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</si>
  <si>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</si>
  <si>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</si>
  <si>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</si>
  <si>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</si>
  <si>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</si>
  <si>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</si>
  <si>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</si>
  <si>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</si>
  <si>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</si>
  <si>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</si>
  <si>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</si>
  <si>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</si>
  <si>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</si>
  <si>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</si>
  <si>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</si>
  <si>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</si>
  <si>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</si>
  <si>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</si>
  <si>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</si>
  <si>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</si>
  <si>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</si>
  <si>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</si>
  <si>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</si>
  <si>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</si>
  <si>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</si>
  <si>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</si>
  <si>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</si>
  <si>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</si>
  <si>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</si>
  <si>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</si>
  <si>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</si>
  <si>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</si>
  <si>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</si>
  <si>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</si>
  <si>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</si>
  <si>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</si>
  <si>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</si>
  <si>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</si>
  <si>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</si>
  <si>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</si>
  <si>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</si>
  <si>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</si>
  <si>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</si>
  <si>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</si>
  <si>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</si>
  <si>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</si>
  <si>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</si>
  <si>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</si>
  <si>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</si>
  <si>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</si>
  <si>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</si>
  <si>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</si>
  <si>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</si>
  <si>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</si>
  <si>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</si>
  <si>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</si>
  <si>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</si>
  <si>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</si>
  <si>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</si>
  <si>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</si>
  <si>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</si>
  <si>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</si>
  <si>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</si>
  <si>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</si>
  <si>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</si>
  <si>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</si>
  <si>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</si>
  <si>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</si>
  <si>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</si>
  <si>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</si>
  <si>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</si>
  <si>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48 0 Е8 00000</t>
  </si>
  <si>
    <t>48 0 Е8 S1010</t>
  </si>
  <si>
    <t>44 0 09 S4060</t>
  </si>
  <si>
    <t>44 0 09 S6010</t>
  </si>
  <si>
    <t>67 0 F2 00000</t>
  </si>
  <si>
    <t>67 0 F2 55550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</si>
  <si>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</si>
  <si>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</si>
  <si>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</si>
  <si>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</si>
  <si>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</si>
  <si>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</si>
  <si>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</si>
  <si>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</si>
  <si>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</si>
  <si>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</si>
  <si>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</si>
  <si>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</si>
  <si>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</si>
  <si>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</si>
  <si>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</si>
  <si>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</si>
  <si>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</si>
  <si>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</si>
  <si>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</si>
  <si>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</si>
  <si>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</si>
  <si>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</si>
  <si>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</si>
  <si>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</si>
  <si>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</si>
  <si>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</si>
  <si>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</si>
  <si>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</si>
  <si>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</si>
  <si>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</si>
  <si>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</si>
  <si>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</si>
  <si>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</si>
  <si>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</si>
  <si>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</si>
  <si>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</si>
  <si>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</si>
  <si>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</si>
  <si>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65 0 89 80003</t>
  </si>
  <si>
    <t>69 0 56 00000</t>
  </si>
  <si>
    <t>69 0 56 79700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</si>
  <si>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</si>
  <si>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</si>
  <si>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</si>
  <si>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</si>
  <si>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47 0 20 S4020</t>
  </si>
  <si>
    <t>46 0 10 42400</t>
  </si>
  <si>
    <t>47 0 P2 00000</t>
  </si>
  <si>
    <t>47 0 P2 S4150</t>
  </si>
  <si>
    <t>60 0 11 78009</t>
  </si>
  <si>
    <t>63 0 G2 00000</t>
  </si>
  <si>
    <t>63 0 G2 S3120</t>
  </si>
  <si>
    <t>Региональный проект «Комплексная система обращения с твердыми коммунальными отходами»</t>
  </si>
  <si>
    <t>46 0 10 79526</t>
  </si>
  <si>
    <t>2021 год</t>
  </si>
  <si>
    <t>99 0 00 07009</t>
  </si>
  <si>
    <t>36 0 07 79021</t>
  </si>
  <si>
    <t>43 0 07 78500</t>
  </si>
  <si>
    <t>43 0 20 S0044</t>
  </si>
  <si>
    <t>43 0 20 S004Д</t>
  </si>
  <si>
    <t>60 0 11 S6050</t>
  </si>
  <si>
    <t>63 0 07 61080</t>
  </si>
  <si>
    <t>51 0 07 00000</t>
  </si>
  <si>
    <t>51 0 07 79080</t>
  </si>
  <si>
    <t>65 0 A1 00000</t>
  </si>
  <si>
    <t>Региональный проект «Культурная среда»</t>
  </si>
  <si>
    <t>65 0 A1 5519М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</si>
  <si>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</si>
  <si>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</si>
  <si>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</si>
  <si>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нужд(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</si>
  <si>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</si>
  <si>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</si>
  <si>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Проведение мероприятий с детьми и молодежью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</si>
  <si>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организациям(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</si>
  <si>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</si>
  <si>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</si>
  <si>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</si>
  <si>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</si>
  <si>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</si>
  <si>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</si>
  <si>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</si>
  <si>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</si>
  <si>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</si>
  <si>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</si>
  <si>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</si>
  <si>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</si>
  <si>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</si>
  <si>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</si>
  <si>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</si>
  <si>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</si>
  <si>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</si>
  <si>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</si>
  <si>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</si>
  <si>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</si>
  <si>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</si>
  <si>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</si>
  <si>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</si>
  <si>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</si>
  <si>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</si>
  <si>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</si>
  <si>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</si>
  <si>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</si>
  <si>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</si>
  <si>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</si>
  <si>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</si>
  <si>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</si>
  <si>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</si>
  <si>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</si>
  <si>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</si>
  <si>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</si>
  <si>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</si>
  <si>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</si>
  <si>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</si>
  <si>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</si>
  <si>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</si>
  <si>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</si>
  <si>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</si>
  <si>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47 0 20 00000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</si>
  <si>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</si>
  <si>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</si>
  <si>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</si>
  <si>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</si>
  <si>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</si>
  <si>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</si>
  <si>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</si>
  <si>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</si>
  <si>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</si>
  <si>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</si>
  <si>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</si>
  <si>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</si>
  <si>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</si>
  <si>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</si>
  <si>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</si>
  <si>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</si>
  <si>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</si>
  <si>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</si>
  <si>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</si>
  <si>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</si>
  <si>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</si>
  <si>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</si>
  <si>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</si>
  <si>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</si>
  <si>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</si>
  <si>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</si>
  <si>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</si>
  <si>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</si>
  <si>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</si>
  <si>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</si>
  <si>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</si>
  <si>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</si>
  <si>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</si>
  <si>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</si>
  <si>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</si>
  <si>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</si>
  <si>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Дотация на частичную компенсацию дополнительных расходов на повышение оплаты труда работников бюджетной сферы и иные цели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</si>
  <si>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</si>
  <si>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</si>
  <si>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</si>
  <si>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</si>
  <si>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</si>
  <si>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</si>
  <si>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</si>
  <si>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</si>
  <si>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</si>
  <si>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</si>
  <si>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</si>
  <si>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</si>
  <si>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</si>
  <si>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</si>
  <si>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</si>
  <si>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</si>
  <si>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</si>
  <si>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</si>
  <si>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</si>
  <si>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</si>
  <si>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</si>
  <si>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</si>
  <si>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</si>
  <si>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</si>
  <si>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</si>
  <si>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</si>
  <si>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</si>
  <si>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</si>
  <si>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</si>
  <si>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нужд0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</si>
  <si>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</si>
  <si>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</si>
  <si>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</si>
  <si>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</si>
  <si>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</si>
  <si>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</si>
  <si>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</si>
  <si>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</si>
  <si>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</si>
  <si>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</si>
  <si>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</si>
  <si>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</si>
  <si>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</si>
  <si>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</si>
  <si>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</si>
  <si>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</si>
  <si>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</si>
  <si>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</si>
  <si>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</si>
  <si>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</si>
  <si>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</si>
  <si>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</si>
  <si>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</si>
  <si>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</si>
  <si>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</si>
  <si>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</si>
  <si>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</si>
  <si>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</si>
  <si>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</si>
  <si>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</si>
  <si>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</si>
  <si>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</si>
  <si>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</si>
  <si>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</si>
  <si>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</si>
  <si>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</si>
  <si>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</si>
  <si>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</si>
  <si>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</si>
  <si>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</si>
  <si>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</si>
  <si>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</si>
  <si>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</si>
  <si>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</si>
  <si>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</si>
  <si>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</si>
  <si>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</si>
  <si>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</si>
  <si>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</si>
  <si>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44 0 55 90070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</si>
  <si>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</si>
  <si>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 (Иные бюджетные ассигнования)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</si>
  <si>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2021 год 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</si>
  <si>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</si>
  <si>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</si>
  <si>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  (Закупка товаров, работ и услуг для государственных (муниципальных) нужд)</t>
  </si>
  <si>
    <t>Единая дежурно-диспетчерская служба  (Иные бюджетные ассигнования)</t>
  </si>
  <si>
    <t>Единая дежурно-диспетчерская служба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</si>
  <si>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S004М</t>
  </si>
  <si>
    <t>Поддержка и развитие профессионального мастерства педагогических работников, поддержка одаренных детей и талантливой молодежи  (Социальное обеспечение и иные выплаты населению)</t>
  </si>
  <si>
    <t>46 0 10 53035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</si>
  <si>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</si>
  <si>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46 0 10 L3040</t>
  </si>
  <si>
    <t>46 0 20 79523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</si>
  <si>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</si>
  <si>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Региональный проект «Современная школа»</t>
  </si>
  <si>
    <t>Региональный  проект «Содействие занятости»</t>
  </si>
  <si>
    <t>Региональный проект "Социальная активность"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</si>
  <si>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 (Предоставление субсидий бюджетным, автономным учреждениям и иным некоммерческим организациям)</t>
  </si>
  <si>
    <t>56 1 15 00000</t>
  </si>
  <si>
    <t>56 1 15 L4970</t>
  </si>
  <si>
    <t>99 0 99 00000</t>
  </si>
  <si>
    <t>99 0 99 45200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</si>
  <si>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</si>
  <si>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</si>
  <si>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</si>
  <si>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44 0 09 79518</t>
  </si>
  <si>
    <t>Мероприятия по газификации  (Закупка товаров, работ и услуг для государственных (муниципальных) нужд)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</si>
  <si>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</si>
  <si>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</si>
  <si>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99 0 55 00000</t>
  </si>
  <si>
    <t>99 0 55 90060</t>
  </si>
  <si>
    <t>Возмещение затрат по мероприятиям против короновируса (Иные бюджетные ассигнования)</t>
  </si>
  <si>
    <t>43 0 20 78800</t>
  </si>
  <si>
    <t>Текущий ремонт объектов спорта (Предоставление субсидий бюджетным, автономным учреждениям и иным некоммерческим организациям)</t>
  </si>
  <si>
    <t>44 0 09 79515</t>
  </si>
  <si>
    <t>Мероприятия по водоснабжению и водоотведению (Закупка товаров, работ и услуг для государственных (муниципальных) нужд)</t>
  </si>
  <si>
    <t>57 0 55 00000</t>
  </si>
  <si>
    <t>57 0 55 90040</t>
  </si>
  <si>
    <t>46 0 20 79524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</si>
  <si>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</si>
  <si>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53 0 04 28540</t>
  </si>
  <si>
    <t>Формирование и увеличение уставных фондов муниципальных унитарных предприятий  (Иные бюджетные ассигнования)</t>
  </si>
  <si>
    <t>63 0 89 00000</t>
  </si>
  <si>
    <t>63 0 89 20400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</si>
  <si>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</si>
  <si>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99 0 04 67040</t>
  </si>
  <si>
    <t>44 0 07 79518</t>
  </si>
  <si>
    <t>Мероприятия по газификации (Закупка товаров, работ и услуг для государственных (муниципальных) нужд)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</si>
  <si>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</si>
  <si>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</si>
  <si>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53 0 16 79502</t>
  </si>
  <si>
    <t>Выплата единовременного денежного пособия (Социальное обеспечение и иные выплаты населению)</t>
  </si>
  <si>
    <t>60 0 07 78011</t>
  </si>
  <si>
    <t>60 0 07 00000</t>
  </si>
  <si>
    <t>Профилактика безопасности дорожного движения (Закупка товаров, работ и услуг для государственных (муниципальных) нужд)</t>
  </si>
  <si>
    <t>99 0 00 54690</t>
  </si>
  <si>
    <t>Проведение Всероссийской переписи населения 2020 года  (Закупка товаров, работ и услуг для государственных (муниципальных) нужд)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</si>
  <si>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</si>
  <si>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 (Закупка товаров, работ и услуг для государственных (муниципальных) нужд)</t>
  </si>
  <si>
    <t>43 0 20 78700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</si>
  <si>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</si>
  <si>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</si>
  <si>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Приобретение основных средств для функционирования учреждений  (Предоставление субсидий бюджетным, автономным учреждениям и иным некоммерческим организациям)</t>
  </si>
  <si>
    <t>99 0 00 99600</t>
  </si>
  <si>
    <t>43 0 00 99604</t>
  </si>
  <si>
    <t>43 0 00 99605</t>
  </si>
  <si>
    <t>43 0 00 99608</t>
  </si>
  <si>
    <t>43 0 00 99609</t>
  </si>
  <si>
    <t>Инициативный проект «Установка приточной вентиляции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</si>
  <si>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Инициативный проект «Ремонт и оснащение оборудованием медицинского пункта МАУ «Физкультура и спорт» г. Чебаркуль ул. Электростальская, 1-а»(Предоставление субсидий бюджетным, автономным учреждениям и иным некоммерческим организациям)</t>
  </si>
  <si>
    <t>Инициативный проект «Ремонт теплого пола в большой ванне плавательного бассейна МАУ «Физкультура и спорт» г. Чебаркуль ул. Ленина, 5-а»(Предоставление субсидий бюджетным, автономным учреждениям и иным некоммерческим организациям)</t>
  </si>
  <si>
    <t>Инициативный проект «Установка откосов и отливов в подтрибунных помещениях МАУ «Ледовый дворец Уральская звезда» имени Валерия Харламова г. Чебаркуль ул. Ленина, д.3 лит. 12»(Предоставление субсидий бюджетным, автономным учреждениям и иным некоммерческим организациям)</t>
  </si>
  <si>
    <t>43 0 56 00000</t>
  </si>
  <si>
    <t>43 0 56 78003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</si>
  <si>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</si>
  <si>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(Закупка товаров, работ и услуг для государственных (муниципальных) нужд)</t>
  </si>
  <si>
    <t>Инициативный проект «Замена оконных блоков в МБДОУ «Центр развития ребенка – детский сад № 6 первой категории» г. Чебаркуль ул. Крылова , 16»</t>
  </si>
  <si>
    <t>46 0 00 99603</t>
  </si>
  <si>
    <t>53 0 00 99610</t>
  </si>
  <si>
    <t>Инициативный проект « Ремонт кровли здания УСЗН (социально-значимый объект, посещаемый жителями городского округа, г. Чебаркуль, ул. Ленина, 46-А» (Закупка товаров, работ и услуг для государственных (муниципальных) нужд)</t>
  </si>
  <si>
    <t>56 3 00 00000</t>
  </si>
  <si>
    <t>56 3 07 00000</t>
  </si>
  <si>
    <t>56 3 07 90030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</si>
  <si>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</si>
  <si>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</si>
  <si>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63 0 00 99602</t>
  </si>
  <si>
    <t>63 0 00 99606</t>
  </si>
  <si>
    <t>63 0 00 99607</t>
  </si>
  <si>
    <t>Инициативный проект «Устройство уличного осещения в микрорайоне Южный г. Чебаркуль ( ул. Пустозеровская, Весенняя, Осенняя, Летняя, Степана Кузнецова, Курганная)» (Закупка товаров, работ и услуг для государственных (муниципальных) нужд)</t>
  </si>
  <si>
    <t>Инициативный проект « Выполнение работ по ремонту асфальтобетонного покрытия, ограждения и озеленения, установка малых архитектурных малых форм в Парке победы г. Чебаркуль ул. Калинина, 14» (Закупка товаров, работ и услуг для государственных (муниципальных) нужд)</t>
  </si>
  <si>
    <t>Инициативный проект « Приобретение бортового автомобиля ГАЗель с целью благоустройства городского кладбища» (Закупка товаров, работ и услуг для государственных (муниципальных) нужд)</t>
  </si>
  <si>
    <t>Прочие мероприятия по благоустройству городского округа  (Социальное обеспечение и иные выплаты населению)</t>
  </si>
  <si>
    <t>65 0 00 99601</t>
  </si>
  <si>
    <t>Инициативный проект «Ремонт открытой танцплощадки по адресу: г. Чебаркуль, ул. Дзержинского , 11» 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</si>
  <si>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</si>
  <si>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66 0 56 S8290</t>
  </si>
  <si>
    <t>Реализация муниципальных программ (подпрограмм) поддержки социально 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</si>
  <si>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</si>
  <si>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65 0 20 00000</t>
  </si>
  <si>
    <t>65 0 20 80001</t>
  </si>
  <si>
    <t>65 0 20 80002</t>
  </si>
  <si>
    <t>99 0 20 00000</t>
  </si>
  <si>
    <t>99 0 20 00092</t>
  </si>
  <si>
    <t>Исполнение исполнительных листов (Предоставление субсидий бюджетным, автономным учреждениям и иным некоммерческим организациям)</t>
  </si>
  <si>
    <t>44 0 09 79619</t>
  </si>
  <si>
    <t>Мероприятия по электроснабжению  (Закупка товаров, работ и услуг для государственных (муниципальных) нужд)</t>
  </si>
  <si>
    <t>67 0 00 79240</t>
  </si>
  <si>
    <t>Национальный проект «Формирование комфортной городской среды»</t>
  </si>
  <si>
    <t>57 0 55 90070</t>
  </si>
  <si>
    <t>Субсидия юридическим лицам на погашение просроченной задолженности за поставку потребленного газа (Иные бюджетные ассигнования)</t>
  </si>
  <si>
    <t>Приложение 3
к решению Собрания депутатов
Чебаркульского городского округа
от 12.08.2021 г. № _179_
Приложение 4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</si>
</sst>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color theme="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0" fontId="3" fillId="4" borderId="0" xfId="0" applyFont="1" applyFill="1"/>
    <xf numFmtId="0" fontId="0" fillId="4" borderId="0" xfId="0" applyFill="1"/>
    <xf numFmtId="0" fontId="15" fillId="2" borderId="0" xfId="0" applyFont="1" applyFill="1"/>
    <xf numFmtId="4" fontId="11" fillId="3" borderId="1" xfId="0" applyNumberFormat="1" applyFont="1" applyFill="1" applyBorder="1"/>
    <xf numFmtId="0" fontId="13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" fontId="7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49" fontId="13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top" wrapText="1"/>
    </xf>
    <xf numFmtId="0" fontId="13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/>
    <xf numFmtId="4" fontId="8" fillId="0" borderId="1" xfId="0" applyNumberFormat="1" applyFont="1" applyFill="1" applyBorder="1"/>
    <xf numFmtId="0" fontId="0" fillId="3" borderId="0" xfId="0" applyFill="1"/>
    <xf numFmtId="4" fontId="0" fillId="3" borderId="0" xfId="0" applyNumberFormat="1" applyFill="1"/>
    <xf numFmtId="0" fontId="6" fillId="3" borderId="0" xfId="0" applyFont="1" applyFill="1"/>
    <xf numFmtId="0" fontId="3" fillId="3" borderId="0" xfId="0" applyFont="1" applyFill="1"/>
    <xf numFmtId="0" fontId="15" fillId="3" borderId="0" xfId="0" applyFont="1" applyFill="1"/>
    <xf numFmtId="4" fontId="3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2" fontId="2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1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136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136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87"/>
  <sheetViews>
    <sheetView tabSelected="1" zoomScaleSheetLayoutView="100" workbookViewId="0">
      <selection activeCell="B1" sqref="B1:F1"/>
    </sheetView>
  </sheetViews>
  <sheetFormatPr defaultRowHeight="12.75"/>
  <cols>
    <col min="1" max="1" width="73" style="13" customWidth="1"/>
    <col min="2" max="2" width="10.28515625" style="13" customWidth="1"/>
    <col min="3" max="3" width="4" style="13" customWidth="1"/>
    <col min="4" max="4" width="4.140625" style="13" customWidth="1"/>
    <col min="5" max="5" width="5.7109375" style="13" customWidth="1"/>
    <col min="6" max="6" width="13.140625" style="13" customWidth="1"/>
    <col min="7" max="7" width="16.42578125" style="41" customWidth="1"/>
    <col min="8" max="8" width="15.28515625" style="41" customWidth="1"/>
    <col min="9" max="9" width="16.140625" style="41" customWidth="1"/>
    <col min="10" max="83" width="9.140625" style="41"/>
  </cols>
  <sheetData>
    <row r="1" spans="1:83" ht="112.5" customHeight="1">
      <c r="B1" s="53" t="s">
        <v>592</v>
      </c>
      <c r="C1" s="53"/>
      <c r="D1" s="53"/>
      <c r="E1" s="53"/>
      <c r="F1" s="53"/>
    </row>
    <row r="2" spans="1:83" ht="45" customHeight="1">
      <c r="A2" s="54" t="s">
        <v>483</v>
      </c>
      <c r="B2" s="54"/>
      <c r="C2" s="54"/>
      <c r="D2" s="54"/>
      <c r="E2" s="54"/>
      <c r="F2" s="54"/>
    </row>
    <row r="3" spans="1:83" ht="15" customHeight="1">
      <c r="A3" s="52" t="s">
        <v>229</v>
      </c>
      <c r="B3" s="52"/>
      <c r="C3" s="52"/>
      <c r="D3" s="52"/>
      <c r="E3" s="52"/>
      <c r="F3" s="12"/>
    </row>
    <row r="4" spans="1:83" ht="74.25" customHeight="1">
      <c r="A4" s="14" t="s">
        <v>155</v>
      </c>
      <c r="B4" s="19" t="s">
        <v>158</v>
      </c>
      <c r="C4" s="18" t="s">
        <v>156</v>
      </c>
      <c r="D4" s="18" t="s">
        <v>157</v>
      </c>
      <c r="E4" s="20" t="s">
        <v>2</v>
      </c>
      <c r="F4" s="14" t="s">
        <v>299</v>
      </c>
      <c r="G4" s="42"/>
      <c r="H4" s="42"/>
      <c r="I4" s="42"/>
    </row>
    <row r="5" spans="1:83" s="1" customFormat="1">
      <c r="A5" s="15" t="s">
        <v>159</v>
      </c>
      <c r="B5" s="15"/>
      <c r="C5" s="15"/>
      <c r="D5" s="15"/>
      <c r="E5" s="15"/>
      <c r="F5" s="4">
        <f>F6+F26+F29+F32+F36+F39+F68+F82+F85+F128+F140+F144+F153+F177+F229+F234+F241+F254+F257+F269+F272+F296+F323+F330+F334+F340+F343</f>
        <v>1301630387.3699999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</row>
    <row r="6" spans="1:83" s="21" customFormat="1" ht="13.5">
      <c r="A6" s="32" t="s">
        <v>289</v>
      </c>
      <c r="B6" s="26" t="s">
        <v>286</v>
      </c>
      <c r="C6" s="26"/>
      <c r="D6" s="26"/>
      <c r="E6" s="26"/>
      <c r="F6" s="6">
        <f>F7</f>
        <v>463000</v>
      </c>
      <c r="G6" s="46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</row>
    <row r="7" spans="1:83" s="21" customFormat="1" ht="13.5">
      <c r="A7" s="11" t="s">
        <v>87</v>
      </c>
      <c r="B7" s="7" t="s">
        <v>287</v>
      </c>
      <c r="C7" s="7"/>
      <c r="D7" s="7"/>
      <c r="E7" s="7"/>
      <c r="F7" s="5">
        <f>F8+F9+F10+F11+F12+F13+F14+F15+F16+F17+F18+F19+F20+F21+F22+F23+F24+F25</f>
        <v>463000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</row>
    <row r="8" spans="1:83" s="22" customFormat="1" ht="25.5">
      <c r="A8" s="11" t="s">
        <v>312</v>
      </c>
      <c r="B8" s="7" t="s">
        <v>288</v>
      </c>
      <c r="C8" s="7" t="s">
        <v>160</v>
      </c>
      <c r="D8" s="7" t="s">
        <v>161</v>
      </c>
      <c r="E8" s="7" t="s">
        <v>177</v>
      </c>
      <c r="F8" s="5">
        <v>10000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</row>
    <row r="9" spans="1:83" s="22" customFormat="1" ht="27" customHeight="1">
      <c r="A9" s="11" t="s">
        <v>312</v>
      </c>
      <c r="B9" s="7" t="s">
        <v>288</v>
      </c>
      <c r="C9" s="7" t="s">
        <v>160</v>
      </c>
      <c r="D9" s="7" t="s">
        <v>163</v>
      </c>
      <c r="E9" s="7" t="s">
        <v>177</v>
      </c>
      <c r="F9" s="5">
        <v>20000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</row>
    <row r="10" spans="1:83" s="22" customFormat="1" ht="25.5">
      <c r="A10" s="11" t="s">
        <v>312</v>
      </c>
      <c r="B10" s="7" t="s">
        <v>288</v>
      </c>
      <c r="C10" s="7" t="s">
        <v>160</v>
      </c>
      <c r="D10" s="7" t="s">
        <v>164</v>
      </c>
      <c r="E10" s="7" t="s">
        <v>177</v>
      </c>
      <c r="F10" s="5">
        <f>10000+10000</f>
        <v>20000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</row>
    <row r="11" spans="1:83" s="22" customFormat="1" ht="25.5">
      <c r="A11" s="11" t="s">
        <v>312</v>
      </c>
      <c r="B11" s="7" t="s">
        <v>288</v>
      </c>
      <c r="C11" s="7" t="s">
        <v>160</v>
      </c>
      <c r="D11" s="7" t="s">
        <v>172</v>
      </c>
      <c r="E11" s="7" t="s">
        <v>177</v>
      </c>
      <c r="F11" s="5">
        <v>20000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</row>
    <row r="12" spans="1:83" s="22" customFormat="1" ht="25.5">
      <c r="A12" s="11" t="s">
        <v>312</v>
      </c>
      <c r="B12" s="7" t="s">
        <v>288</v>
      </c>
      <c r="C12" s="7" t="s">
        <v>168</v>
      </c>
      <c r="D12" s="7" t="s">
        <v>168</v>
      </c>
      <c r="E12" s="7" t="s">
        <v>177</v>
      </c>
      <c r="F12" s="5">
        <v>10000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</row>
    <row r="13" spans="1:83" s="21" customFormat="1" ht="25.5">
      <c r="A13" s="11" t="s">
        <v>312</v>
      </c>
      <c r="B13" s="7" t="s">
        <v>288</v>
      </c>
      <c r="C13" s="7" t="s">
        <v>169</v>
      </c>
      <c r="D13" s="7" t="s">
        <v>165</v>
      </c>
      <c r="E13" s="7" t="s">
        <v>177</v>
      </c>
      <c r="F13" s="5">
        <v>10000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</row>
    <row r="14" spans="1:83" s="22" customFormat="1" ht="25.5">
      <c r="A14" s="11" t="s">
        <v>312</v>
      </c>
      <c r="B14" s="7" t="s">
        <v>288</v>
      </c>
      <c r="C14" s="7" t="s">
        <v>166</v>
      </c>
      <c r="D14" s="7" t="s">
        <v>163</v>
      </c>
      <c r="E14" s="7" t="s">
        <v>177</v>
      </c>
      <c r="F14" s="5">
        <v>10000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21" customFormat="1" ht="25.5">
      <c r="A15" s="11" t="s">
        <v>312</v>
      </c>
      <c r="B15" s="7" t="s">
        <v>288</v>
      </c>
      <c r="C15" s="7" t="s">
        <v>171</v>
      </c>
      <c r="D15" s="7" t="s">
        <v>168</v>
      </c>
      <c r="E15" s="7" t="s">
        <v>177</v>
      </c>
      <c r="F15" s="5">
        <v>10000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</row>
    <row r="16" spans="1:83" s="22" customFormat="1" ht="25.5">
      <c r="A16" s="11" t="s">
        <v>312</v>
      </c>
      <c r="B16" s="7" t="s">
        <v>288</v>
      </c>
      <c r="C16" s="7" t="s">
        <v>167</v>
      </c>
      <c r="D16" s="7" t="s">
        <v>164</v>
      </c>
      <c r="E16" s="7" t="s">
        <v>177</v>
      </c>
      <c r="F16" s="5">
        <v>20000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</row>
    <row r="17" spans="1:83" s="22" customFormat="1" ht="25.5">
      <c r="A17" s="11" t="s">
        <v>313</v>
      </c>
      <c r="B17" s="7" t="s">
        <v>301</v>
      </c>
      <c r="C17" s="7" t="s">
        <v>160</v>
      </c>
      <c r="D17" s="7" t="s">
        <v>161</v>
      </c>
      <c r="E17" s="7" t="s">
        <v>177</v>
      </c>
      <c r="F17" s="5">
        <v>9000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3" s="22" customFormat="1" ht="28.5" customHeight="1">
      <c r="A18" s="11" t="s">
        <v>313</v>
      </c>
      <c r="B18" s="7" t="s">
        <v>301</v>
      </c>
      <c r="C18" s="7" t="s">
        <v>160</v>
      </c>
      <c r="D18" s="7" t="s">
        <v>163</v>
      </c>
      <c r="E18" s="7" t="s">
        <v>177</v>
      </c>
      <c r="F18" s="5">
        <v>120000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</row>
    <row r="19" spans="1:83" s="22" customFormat="1" ht="25.5">
      <c r="A19" s="11" t="s">
        <v>313</v>
      </c>
      <c r="B19" s="7" t="s">
        <v>301</v>
      </c>
      <c r="C19" s="7" t="s">
        <v>160</v>
      </c>
      <c r="D19" s="7" t="s">
        <v>164</v>
      </c>
      <c r="E19" s="7" t="s">
        <v>177</v>
      </c>
      <c r="F19" s="5">
        <f>12000+45000</f>
        <v>57000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</row>
    <row r="20" spans="1:83" s="22" customFormat="1" ht="25.5">
      <c r="A20" s="11" t="s">
        <v>313</v>
      </c>
      <c r="B20" s="7" t="s">
        <v>301</v>
      </c>
      <c r="C20" s="7" t="s">
        <v>160</v>
      </c>
      <c r="D20" s="7" t="s">
        <v>172</v>
      </c>
      <c r="E20" s="7" t="s">
        <v>177</v>
      </c>
      <c r="F20" s="5">
        <v>27000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</row>
    <row r="21" spans="1:83" s="22" customFormat="1" ht="24" customHeight="1">
      <c r="A21" s="11" t="s">
        <v>313</v>
      </c>
      <c r="B21" s="7" t="s">
        <v>301</v>
      </c>
      <c r="C21" s="7" t="s">
        <v>168</v>
      </c>
      <c r="D21" s="7" t="s">
        <v>168</v>
      </c>
      <c r="E21" s="7" t="s">
        <v>177</v>
      </c>
      <c r="F21" s="5">
        <v>18000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</row>
    <row r="22" spans="1:83" s="21" customFormat="1" ht="25.5">
      <c r="A22" s="11" t="s">
        <v>313</v>
      </c>
      <c r="B22" s="7" t="s">
        <v>301</v>
      </c>
      <c r="C22" s="7" t="s">
        <v>169</v>
      </c>
      <c r="D22" s="7" t="s">
        <v>165</v>
      </c>
      <c r="E22" s="7" t="s">
        <v>177</v>
      </c>
      <c r="F22" s="5">
        <v>12000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</row>
    <row r="23" spans="1:83" s="22" customFormat="1" ht="25.5">
      <c r="A23" s="11" t="s">
        <v>313</v>
      </c>
      <c r="B23" s="7" t="s">
        <v>301</v>
      </c>
      <c r="C23" s="7" t="s">
        <v>166</v>
      </c>
      <c r="D23" s="7" t="s">
        <v>163</v>
      </c>
      <c r="E23" s="7" t="s">
        <v>177</v>
      </c>
      <c r="F23" s="5">
        <v>9000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</row>
    <row r="24" spans="1:83" s="21" customFormat="1" ht="25.5">
      <c r="A24" s="11" t="s">
        <v>313</v>
      </c>
      <c r="B24" s="7" t="s">
        <v>301</v>
      </c>
      <c r="C24" s="7" t="s">
        <v>171</v>
      </c>
      <c r="D24" s="7" t="s">
        <v>168</v>
      </c>
      <c r="E24" s="7" t="s">
        <v>177</v>
      </c>
      <c r="F24" s="5">
        <v>6000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</row>
    <row r="25" spans="1:83" s="22" customFormat="1" ht="25.5">
      <c r="A25" s="11" t="s">
        <v>313</v>
      </c>
      <c r="B25" s="7" t="s">
        <v>301</v>
      </c>
      <c r="C25" s="7" t="s">
        <v>167</v>
      </c>
      <c r="D25" s="7" t="s">
        <v>164</v>
      </c>
      <c r="E25" s="7" t="s">
        <v>177</v>
      </c>
      <c r="F25" s="5">
        <v>75000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</row>
    <row r="26" spans="1:83" s="21" customFormat="1" ht="25.5">
      <c r="A26" s="31" t="s">
        <v>199</v>
      </c>
      <c r="B26" s="26" t="s">
        <v>198</v>
      </c>
      <c r="C26" s="26"/>
      <c r="D26" s="26"/>
      <c r="E26" s="26"/>
      <c r="F26" s="6">
        <f t="shared" ref="F26:F27" si="0">F27</f>
        <v>20000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</row>
    <row r="27" spans="1:83" s="22" customFormat="1" ht="13.5">
      <c r="A27" s="11" t="s">
        <v>87</v>
      </c>
      <c r="B27" s="7" t="s">
        <v>200</v>
      </c>
      <c r="C27" s="7"/>
      <c r="D27" s="7"/>
      <c r="E27" s="7"/>
      <c r="F27" s="5">
        <f t="shared" si="0"/>
        <v>20000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</row>
    <row r="28" spans="1:83" s="22" customFormat="1" ht="25.5">
      <c r="A28" s="11" t="s">
        <v>314</v>
      </c>
      <c r="B28" s="7" t="s">
        <v>201</v>
      </c>
      <c r="C28" s="7" t="s">
        <v>161</v>
      </c>
      <c r="D28" s="7" t="s">
        <v>135</v>
      </c>
      <c r="E28" s="7" t="s">
        <v>177</v>
      </c>
      <c r="F28" s="5">
        <v>20000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</row>
    <row r="29" spans="1:83" s="21" customFormat="1" ht="25.5">
      <c r="A29" s="34" t="s">
        <v>192</v>
      </c>
      <c r="B29" s="26" t="s">
        <v>96</v>
      </c>
      <c r="C29" s="26"/>
      <c r="D29" s="26"/>
      <c r="E29" s="26"/>
      <c r="F29" s="6">
        <f t="shared" ref="F29" si="1">F30</f>
        <v>150000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</row>
    <row r="30" spans="1:83" s="22" customFormat="1" ht="13.5">
      <c r="A30" s="11" t="s">
        <v>87</v>
      </c>
      <c r="B30" s="7" t="s">
        <v>97</v>
      </c>
      <c r="C30" s="7" t="s">
        <v>161</v>
      </c>
      <c r="D30" s="7" t="s">
        <v>135</v>
      </c>
      <c r="E30" s="7"/>
      <c r="F30" s="5">
        <f>F31</f>
        <v>150000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</row>
    <row r="31" spans="1:83" s="22" customFormat="1" ht="25.5">
      <c r="A31" s="11" t="s">
        <v>315</v>
      </c>
      <c r="B31" s="7" t="s">
        <v>98</v>
      </c>
      <c r="C31" s="7" t="s">
        <v>161</v>
      </c>
      <c r="D31" s="7" t="s">
        <v>135</v>
      </c>
      <c r="E31" s="7" t="s">
        <v>177</v>
      </c>
      <c r="F31" s="5">
        <v>150000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</row>
    <row r="32" spans="1:83" s="21" customFormat="1" ht="13.5">
      <c r="A32" s="32" t="s">
        <v>194</v>
      </c>
      <c r="B32" s="26" t="s">
        <v>80</v>
      </c>
      <c r="C32" s="26"/>
      <c r="D32" s="26"/>
      <c r="E32" s="26"/>
      <c r="F32" s="6">
        <f t="shared" ref="F32:F33" si="2">F33</f>
        <v>100000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</row>
    <row r="33" spans="1:83" s="22" customFormat="1" ht="25.5">
      <c r="A33" s="10" t="s">
        <v>182</v>
      </c>
      <c r="B33" s="7" t="s">
        <v>81</v>
      </c>
      <c r="C33" s="7"/>
      <c r="D33" s="7"/>
      <c r="E33" s="7"/>
      <c r="F33" s="5">
        <f t="shared" si="2"/>
        <v>100000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</row>
    <row r="34" spans="1:83" s="22" customFormat="1" ht="13.5">
      <c r="A34" s="16" t="s">
        <v>82</v>
      </c>
      <c r="B34" s="7" t="s">
        <v>93</v>
      </c>
      <c r="C34" s="7"/>
      <c r="D34" s="7"/>
      <c r="E34" s="7"/>
      <c r="F34" s="5">
        <f>F35</f>
        <v>100000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</row>
    <row r="35" spans="1:83" s="22" customFormat="1" ht="25.5">
      <c r="A35" s="16" t="s">
        <v>317</v>
      </c>
      <c r="B35" s="7" t="s">
        <v>94</v>
      </c>
      <c r="C35" s="7" t="s">
        <v>165</v>
      </c>
      <c r="D35" s="7" t="s">
        <v>165</v>
      </c>
      <c r="E35" s="7" t="s">
        <v>181</v>
      </c>
      <c r="F35" s="5">
        <v>100000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</row>
    <row r="36" spans="1:83" s="2" customFormat="1" ht="25.5">
      <c r="A36" s="35" t="s">
        <v>235</v>
      </c>
      <c r="B36" s="26" t="s">
        <v>141</v>
      </c>
      <c r="C36" s="26"/>
      <c r="D36" s="26"/>
      <c r="E36" s="26"/>
      <c r="F36" s="6">
        <f t="shared" ref="F36" si="3">F37</f>
        <v>180000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</row>
    <row r="37" spans="1:83" s="2" customFormat="1" ht="13.5">
      <c r="A37" s="7" t="s">
        <v>87</v>
      </c>
      <c r="B37" s="7" t="s">
        <v>142</v>
      </c>
      <c r="C37" s="7"/>
      <c r="D37" s="7"/>
      <c r="E37" s="7"/>
      <c r="F37" s="5">
        <f>F38</f>
        <v>180000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</row>
    <row r="38" spans="1:83" s="2" customFormat="1" ht="25.5">
      <c r="A38" s="11" t="s">
        <v>338</v>
      </c>
      <c r="B38" s="7" t="s">
        <v>54</v>
      </c>
      <c r="C38" s="7" t="s">
        <v>166</v>
      </c>
      <c r="D38" s="7" t="s">
        <v>160</v>
      </c>
      <c r="E38" s="7" t="s">
        <v>177</v>
      </c>
      <c r="F38" s="5">
        <v>180000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</row>
    <row r="39" spans="1:83" s="21" customFormat="1" ht="25.5">
      <c r="A39" s="32" t="s">
        <v>208</v>
      </c>
      <c r="B39" s="26" t="s">
        <v>77</v>
      </c>
      <c r="C39" s="26"/>
      <c r="D39" s="26"/>
      <c r="E39" s="26"/>
      <c r="F39" s="6">
        <f>F44+F46+F53+F65+F50+F40+F41+F42+F43+F63</f>
        <v>62739340.5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</row>
    <row r="40" spans="1:83" s="21" customFormat="1" ht="45" customHeight="1">
      <c r="A40" s="29" t="s">
        <v>550</v>
      </c>
      <c r="B40" s="7" t="s">
        <v>546</v>
      </c>
      <c r="C40" s="7" t="s">
        <v>171</v>
      </c>
      <c r="D40" s="7" t="s">
        <v>162</v>
      </c>
      <c r="E40" s="7" t="s">
        <v>0</v>
      </c>
      <c r="F40" s="5">
        <v>424058.5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</row>
    <row r="41" spans="1:83" s="21" customFormat="1" ht="40.5" customHeight="1">
      <c r="A41" s="29" t="s">
        <v>553</v>
      </c>
      <c r="B41" s="7" t="s">
        <v>547</v>
      </c>
      <c r="C41" s="7" t="s">
        <v>171</v>
      </c>
      <c r="D41" s="7" t="s">
        <v>162</v>
      </c>
      <c r="E41" s="7" t="s">
        <v>0</v>
      </c>
      <c r="F41" s="5">
        <v>250000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</row>
    <row r="42" spans="1:83" s="21" customFormat="1" ht="40.5" customHeight="1">
      <c r="A42" s="29" t="s">
        <v>551</v>
      </c>
      <c r="B42" s="7" t="s">
        <v>548</v>
      </c>
      <c r="C42" s="7" t="s">
        <v>171</v>
      </c>
      <c r="D42" s="7" t="s">
        <v>162</v>
      </c>
      <c r="E42" s="7" t="s">
        <v>0</v>
      </c>
      <c r="F42" s="5">
        <v>932564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</row>
    <row r="43" spans="1:83" s="21" customFormat="1" ht="39.75" customHeight="1">
      <c r="A43" s="29" t="s">
        <v>552</v>
      </c>
      <c r="B43" s="7" t="s">
        <v>549</v>
      </c>
      <c r="C43" s="7" t="s">
        <v>171</v>
      </c>
      <c r="D43" s="7" t="s">
        <v>162</v>
      </c>
      <c r="E43" s="7" t="s">
        <v>0</v>
      </c>
      <c r="F43" s="5">
        <v>507576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</row>
    <row r="44" spans="1:83" s="21" customFormat="1" ht="13.5">
      <c r="A44" s="11" t="s">
        <v>4</v>
      </c>
      <c r="B44" s="7" t="s">
        <v>18</v>
      </c>
      <c r="C44" s="7"/>
      <c r="D44" s="7"/>
      <c r="E44" s="7"/>
      <c r="F44" s="5">
        <f>F45</f>
        <v>1510890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</row>
    <row r="45" spans="1:83" s="21" customFormat="1" ht="51">
      <c r="A45" s="29" t="s">
        <v>334</v>
      </c>
      <c r="B45" s="7" t="s">
        <v>19</v>
      </c>
      <c r="C45" s="7" t="s">
        <v>171</v>
      </c>
      <c r="D45" s="7" t="s">
        <v>168</v>
      </c>
      <c r="E45" s="7" t="s">
        <v>176</v>
      </c>
      <c r="F45" s="5">
        <f>1291565+219325</f>
        <v>1510890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</row>
    <row r="46" spans="1:83" s="22" customFormat="1" ht="13.5">
      <c r="A46" s="9" t="s">
        <v>87</v>
      </c>
      <c r="B46" s="7" t="s">
        <v>15</v>
      </c>
      <c r="C46" s="7"/>
      <c r="D46" s="7"/>
      <c r="E46" s="7"/>
      <c r="F46" s="5">
        <f>F47+F48+F49</f>
        <v>771298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</row>
    <row r="47" spans="1:83" s="22" customFormat="1" ht="38.25">
      <c r="A47" s="11" t="s">
        <v>323</v>
      </c>
      <c r="B47" s="7" t="s">
        <v>16</v>
      </c>
      <c r="C47" s="7" t="s">
        <v>171</v>
      </c>
      <c r="D47" s="7" t="s">
        <v>162</v>
      </c>
      <c r="E47" s="7" t="s">
        <v>176</v>
      </c>
      <c r="F47" s="5">
        <v>229981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</row>
    <row r="48" spans="1:83" s="22" customFormat="1" ht="25.5">
      <c r="A48" s="11" t="s">
        <v>324</v>
      </c>
      <c r="B48" s="7" t="s">
        <v>16</v>
      </c>
      <c r="C48" s="7" t="s">
        <v>171</v>
      </c>
      <c r="D48" s="7" t="s">
        <v>162</v>
      </c>
      <c r="E48" s="7" t="s">
        <v>177</v>
      </c>
      <c r="F48" s="5">
        <v>389520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</row>
    <row r="49" spans="1:83" s="22" customFormat="1" ht="13.5">
      <c r="A49" s="16" t="s">
        <v>325</v>
      </c>
      <c r="B49" s="7" t="s">
        <v>302</v>
      </c>
      <c r="C49" s="7" t="s">
        <v>171</v>
      </c>
      <c r="D49" s="7" t="s">
        <v>162</v>
      </c>
      <c r="E49" s="7" t="s">
        <v>181</v>
      </c>
      <c r="F49" s="5">
        <v>151797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</row>
    <row r="50" spans="1:83" s="22" customFormat="1" ht="13.5">
      <c r="A50" s="8" t="s">
        <v>175</v>
      </c>
      <c r="B50" s="7" t="s">
        <v>12</v>
      </c>
      <c r="C50" s="7"/>
      <c r="D50" s="7"/>
      <c r="E50" s="7"/>
      <c r="F50" s="5">
        <f>F51+F52</f>
        <v>50230591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</row>
    <row r="51" spans="1:83" s="22" customFormat="1" ht="25.5">
      <c r="A51" s="8" t="s">
        <v>326</v>
      </c>
      <c r="B51" s="7" t="s">
        <v>209</v>
      </c>
      <c r="C51" s="7" t="s">
        <v>171</v>
      </c>
      <c r="D51" s="7" t="s">
        <v>162</v>
      </c>
      <c r="E51" s="7" t="s">
        <v>0</v>
      </c>
      <c r="F51" s="5">
        <v>15311139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</row>
    <row r="52" spans="1:83" s="22" customFormat="1" ht="25.5">
      <c r="A52" s="9" t="s">
        <v>327</v>
      </c>
      <c r="B52" s="7" t="s">
        <v>13</v>
      </c>
      <c r="C52" s="7" t="s">
        <v>171</v>
      </c>
      <c r="D52" s="7" t="s">
        <v>162</v>
      </c>
      <c r="E52" s="7" t="s">
        <v>0</v>
      </c>
      <c r="F52" s="5">
        <v>34919452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</row>
    <row r="53" spans="1:83" s="22" customFormat="1" ht="13.5">
      <c r="A53" s="9" t="s">
        <v>78</v>
      </c>
      <c r="B53" s="7" t="s">
        <v>14</v>
      </c>
      <c r="C53" s="7"/>
      <c r="D53" s="7"/>
      <c r="E53" s="7"/>
      <c r="F53" s="5">
        <f>SUM(F54:F62)</f>
        <v>3692518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</row>
    <row r="54" spans="1:83" s="22" customFormat="1" ht="25.5">
      <c r="A54" s="9" t="s">
        <v>328</v>
      </c>
      <c r="B54" s="7" t="s">
        <v>303</v>
      </c>
      <c r="C54" s="7" t="s">
        <v>171</v>
      </c>
      <c r="D54" s="7" t="s">
        <v>162</v>
      </c>
      <c r="E54" s="7" t="s">
        <v>0</v>
      </c>
      <c r="F54" s="5">
        <v>20000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</row>
    <row r="55" spans="1:83" s="22" customFormat="1" ht="38.25">
      <c r="A55" s="9" t="s">
        <v>329</v>
      </c>
      <c r="B55" s="7" t="s">
        <v>489</v>
      </c>
      <c r="C55" s="7" t="s">
        <v>171</v>
      </c>
      <c r="D55" s="7" t="s">
        <v>162</v>
      </c>
      <c r="E55" s="7" t="s">
        <v>0</v>
      </c>
      <c r="F55" s="5">
        <v>373145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</row>
    <row r="56" spans="1:83" s="22" customFormat="1" ht="38.25">
      <c r="A56" s="9" t="s">
        <v>330</v>
      </c>
      <c r="B56" s="7" t="s">
        <v>304</v>
      </c>
      <c r="C56" s="7" t="s">
        <v>171</v>
      </c>
      <c r="D56" s="7" t="s">
        <v>162</v>
      </c>
      <c r="E56" s="7" t="s">
        <v>0</v>
      </c>
      <c r="F56" s="5">
        <v>372645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</row>
    <row r="57" spans="1:83" s="22" customFormat="1" ht="38.25">
      <c r="A57" s="9" t="s">
        <v>331</v>
      </c>
      <c r="B57" s="7" t="s">
        <v>258</v>
      </c>
      <c r="C57" s="7" t="s">
        <v>171</v>
      </c>
      <c r="D57" s="7" t="s">
        <v>162</v>
      </c>
      <c r="E57" s="7" t="s">
        <v>0</v>
      </c>
      <c r="F57" s="5">
        <v>962800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</row>
    <row r="58" spans="1:83" s="22" customFormat="1" ht="38.25">
      <c r="A58" s="9" t="s">
        <v>332</v>
      </c>
      <c r="B58" s="7" t="s">
        <v>259</v>
      </c>
      <c r="C58" s="7" t="s">
        <v>171</v>
      </c>
      <c r="D58" s="7" t="s">
        <v>162</v>
      </c>
      <c r="E58" s="7" t="s">
        <v>0</v>
      </c>
      <c r="F58" s="5">
        <v>372845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s="22" customFormat="1" ht="38.25">
      <c r="A59" s="9" t="s">
        <v>337</v>
      </c>
      <c r="B59" s="7" t="s">
        <v>260</v>
      </c>
      <c r="C59" s="7" t="s">
        <v>171</v>
      </c>
      <c r="D59" s="7" t="s">
        <v>161</v>
      </c>
      <c r="E59" s="7" t="s">
        <v>0</v>
      </c>
      <c r="F59" s="5">
        <v>434100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</row>
    <row r="60" spans="1:83" s="22" customFormat="1" ht="25.5" customHeight="1">
      <c r="A60" s="9" t="s">
        <v>333</v>
      </c>
      <c r="B60" s="7" t="s">
        <v>17</v>
      </c>
      <c r="C60" s="7" t="s">
        <v>171</v>
      </c>
      <c r="D60" s="7" t="s">
        <v>162</v>
      </c>
      <c r="E60" s="7" t="s">
        <v>0</v>
      </c>
      <c r="F60" s="5">
        <v>285000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</row>
    <row r="61" spans="1:83" s="22" customFormat="1" ht="27.75" customHeight="1">
      <c r="A61" s="50" t="s">
        <v>544</v>
      </c>
      <c r="B61" s="7" t="s">
        <v>541</v>
      </c>
      <c r="C61" s="7" t="s">
        <v>171</v>
      </c>
      <c r="D61" s="7" t="s">
        <v>162</v>
      </c>
      <c r="E61" s="7" t="s">
        <v>0</v>
      </c>
      <c r="F61" s="5">
        <v>341500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</row>
    <row r="62" spans="1:83" s="22" customFormat="1" ht="25.5" customHeight="1">
      <c r="A62" s="9" t="s">
        <v>515</v>
      </c>
      <c r="B62" s="7" t="s">
        <v>514</v>
      </c>
      <c r="C62" s="7" t="s">
        <v>173</v>
      </c>
      <c r="D62" s="7" t="s">
        <v>162</v>
      </c>
      <c r="E62" s="7" t="s">
        <v>0</v>
      </c>
      <c r="F62" s="5">
        <f>98127+432356</f>
        <v>530483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</row>
    <row r="63" spans="1:83" s="22" customFormat="1" ht="21.75" customHeight="1">
      <c r="A63" s="11" t="s">
        <v>153</v>
      </c>
      <c r="B63" s="7" t="s">
        <v>554</v>
      </c>
      <c r="C63" s="7"/>
      <c r="D63" s="7"/>
      <c r="E63" s="7"/>
      <c r="F63" s="5">
        <f>F64</f>
        <v>85000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</row>
    <row r="64" spans="1:83" s="22" customFormat="1" ht="46.5" customHeight="1">
      <c r="A64" s="36" t="s">
        <v>556</v>
      </c>
      <c r="B64" s="7" t="s">
        <v>555</v>
      </c>
      <c r="C64" s="7" t="s">
        <v>171</v>
      </c>
      <c r="D64" s="7" t="s">
        <v>162</v>
      </c>
      <c r="E64" s="7" t="s">
        <v>0</v>
      </c>
      <c r="F64" s="5">
        <v>85000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</row>
    <row r="65" spans="1:83" s="21" customFormat="1" ht="13.5">
      <c r="A65" s="7" t="s">
        <v>174</v>
      </c>
      <c r="B65" s="7" t="s">
        <v>20</v>
      </c>
      <c r="C65" s="7"/>
      <c r="D65" s="7"/>
      <c r="E65" s="7"/>
      <c r="F65" s="5">
        <f>F66+F67</f>
        <v>4334845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</row>
    <row r="66" spans="1:83" s="22" customFormat="1" ht="51">
      <c r="A66" s="29" t="s">
        <v>335</v>
      </c>
      <c r="B66" s="7" t="s">
        <v>21</v>
      </c>
      <c r="C66" s="7" t="s">
        <v>171</v>
      </c>
      <c r="D66" s="7" t="s">
        <v>168</v>
      </c>
      <c r="E66" s="7" t="s">
        <v>176</v>
      </c>
      <c r="F66" s="5">
        <f>3426093+606982</f>
        <v>4033075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</row>
    <row r="67" spans="1:83" s="22" customFormat="1" ht="38.25">
      <c r="A67" s="29" t="s">
        <v>336</v>
      </c>
      <c r="B67" s="7" t="s">
        <v>21</v>
      </c>
      <c r="C67" s="7" t="s">
        <v>171</v>
      </c>
      <c r="D67" s="7" t="s">
        <v>168</v>
      </c>
      <c r="E67" s="7" t="s">
        <v>177</v>
      </c>
      <c r="F67" s="5">
        <f>285750+16020</f>
        <v>301770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:83" s="21" customFormat="1" ht="13.5">
      <c r="A68" s="26" t="s">
        <v>225</v>
      </c>
      <c r="B68" s="26" t="s">
        <v>217</v>
      </c>
      <c r="C68" s="26"/>
      <c r="D68" s="26"/>
      <c r="E68" s="26"/>
      <c r="F68" s="6">
        <f>F69+F72+F79</f>
        <v>35212511.729999997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</row>
    <row r="69" spans="1:83" s="22" customFormat="1" ht="13.5">
      <c r="A69" s="16" t="s">
        <v>87</v>
      </c>
      <c r="B69" s="7" t="s">
        <v>218</v>
      </c>
      <c r="C69" s="7"/>
      <c r="D69" s="7"/>
      <c r="E69" s="7"/>
      <c r="F69" s="5">
        <f>SUM(F70:F71)</f>
        <v>2112572.02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:83" s="22" customFormat="1" ht="25.5">
      <c r="A70" s="11" t="s">
        <v>320</v>
      </c>
      <c r="B70" s="7" t="s">
        <v>224</v>
      </c>
      <c r="C70" s="7" t="s">
        <v>168</v>
      </c>
      <c r="D70" s="7" t="s">
        <v>162</v>
      </c>
      <c r="E70" s="7" t="s">
        <v>177</v>
      </c>
      <c r="F70" s="5">
        <v>1046872.02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:83" s="22" customFormat="1" ht="13.5">
      <c r="A71" s="11" t="s">
        <v>529</v>
      </c>
      <c r="B71" s="7" t="s">
        <v>528</v>
      </c>
      <c r="C71" s="7" t="s">
        <v>168</v>
      </c>
      <c r="D71" s="7" t="s">
        <v>168</v>
      </c>
      <c r="E71" s="7" t="s">
        <v>177</v>
      </c>
      <c r="F71" s="5">
        <v>1065700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:83" s="22" customFormat="1" ht="13.5">
      <c r="A72" s="7" t="s">
        <v>88</v>
      </c>
      <c r="B72" s="7" t="s">
        <v>220</v>
      </c>
      <c r="C72" s="7"/>
      <c r="D72" s="7"/>
      <c r="E72" s="7"/>
      <c r="F72" s="5">
        <f>SUM(F73:F78)</f>
        <v>29480000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:83" s="22" customFormat="1" ht="25.5">
      <c r="A73" s="10" t="s">
        <v>517</v>
      </c>
      <c r="B73" s="7" t="s">
        <v>516</v>
      </c>
      <c r="C73" s="7" t="s">
        <v>168</v>
      </c>
      <c r="D73" s="7" t="s">
        <v>162</v>
      </c>
      <c r="E73" s="7" t="s">
        <v>177</v>
      </c>
      <c r="F73" s="5">
        <f>1200000+95000+500000</f>
        <v>1795000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:83" s="22" customFormat="1" ht="13.5">
      <c r="A74" s="7" t="s">
        <v>508</v>
      </c>
      <c r="B74" s="7" t="s">
        <v>507</v>
      </c>
      <c r="C74" s="7" t="s">
        <v>168</v>
      </c>
      <c r="D74" s="7" t="s">
        <v>168</v>
      </c>
      <c r="E74" s="7" t="s">
        <v>177</v>
      </c>
      <c r="F74" s="5">
        <f>209835.2+280000</f>
        <v>489835.2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:83" s="22" customFormat="1" ht="13.5">
      <c r="A75" s="7" t="s">
        <v>587</v>
      </c>
      <c r="B75" s="7" t="s">
        <v>586</v>
      </c>
      <c r="C75" s="7" t="s">
        <v>168</v>
      </c>
      <c r="D75" s="7" t="s">
        <v>162</v>
      </c>
      <c r="E75" s="7" t="s">
        <v>177</v>
      </c>
      <c r="F75" s="5">
        <v>50000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:83" s="22" customFormat="1" ht="51">
      <c r="A76" s="29" t="s">
        <v>321</v>
      </c>
      <c r="B76" s="7" t="s">
        <v>241</v>
      </c>
      <c r="C76" s="7" t="s">
        <v>168</v>
      </c>
      <c r="D76" s="7" t="s">
        <v>162</v>
      </c>
      <c r="E76" s="7" t="s">
        <v>177</v>
      </c>
      <c r="F76" s="5">
        <v>27075000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:83" s="22" customFormat="1" ht="38.25">
      <c r="A77" s="28" t="s">
        <v>557</v>
      </c>
      <c r="B77" s="7" t="s">
        <v>242</v>
      </c>
      <c r="C77" s="7" t="s">
        <v>168</v>
      </c>
      <c r="D77" s="7" t="s">
        <v>162</v>
      </c>
      <c r="E77" s="7" t="s">
        <v>177</v>
      </c>
      <c r="F77" s="5">
        <v>34000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:83" s="22" customFormat="1" ht="38.25">
      <c r="A78" s="28" t="s">
        <v>322</v>
      </c>
      <c r="B78" s="7" t="s">
        <v>242</v>
      </c>
      <c r="C78" s="7" t="s">
        <v>168</v>
      </c>
      <c r="D78" s="7" t="s">
        <v>162</v>
      </c>
      <c r="E78" s="7" t="s">
        <v>1</v>
      </c>
      <c r="F78" s="5">
        <v>36164.800000000003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</row>
    <row r="79" spans="1:83" s="22" customFormat="1" ht="25.5">
      <c r="A79" s="28" t="s">
        <v>72</v>
      </c>
      <c r="B79" s="7" t="s">
        <v>481</v>
      </c>
      <c r="C79" s="7"/>
      <c r="D79" s="7"/>
      <c r="E79" s="7"/>
      <c r="F79" s="5">
        <f>F80+F81</f>
        <v>3619939.71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</row>
    <row r="80" spans="1:83" s="22" customFormat="1" ht="25.5">
      <c r="A80" s="28" t="s">
        <v>482</v>
      </c>
      <c r="B80" s="7" t="s">
        <v>480</v>
      </c>
      <c r="C80" s="7" t="s">
        <v>168</v>
      </c>
      <c r="D80" s="7" t="s">
        <v>162</v>
      </c>
      <c r="E80" s="7" t="s">
        <v>180</v>
      </c>
      <c r="F80" s="5">
        <v>400000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</row>
    <row r="81" spans="1:83" s="22" customFormat="1" ht="25.5">
      <c r="A81" s="28" t="s">
        <v>510</v>
      </c>
      <c r="B81" s="7" t="s">
        <v>509</v>
      </c>
      <c r="C81" s="7" t="s">
        <v>168</v>
      </c>
      <c r="D81" s="7" t="s">
        <v>162</v>
      </c>
      <c r="E81" s="7" t="s">
        <v>180</v>
      </c>
      <c r="F81" s="5">
        <v>3219939.71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</row>
    <row r="82" spans="1:83" s="21" customFormat="1" ht="25.5">
      <c r="A82" s="32" t="s">
        <v>193</v>
      </c>
      <c r="B82" s="26" t="s">
        <v>138</v>
      </c>
      <c r="C82" s="26"/>
      <c r="D82" s="26"/>
      <c r="E82" s="26"/>
      <c r="F82" s="6">
        <f>F83</f>
        <v>330000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</row>
    <row r="83" spans="1:83" s="22" customFormat="1" ht="13.5">
      <c r="A83" s="11" t="s">
        <v>153</v>
      </c>
      <c r="B83" s="7" t="s">
        <v>139</v>
      </c>
      <c r="C83" s="7"/>
      <c r="D83" s="7"/>
      <c r="E83" s="7"/>
      <c r="F83" s="5">
        <f>F84</f>
        <v>330000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</row>
    <row r="84" spans="1:83" s="22" customFormat="1" ht="25.5">
      <c r="A84" s="9" t="s">
        <v>316</v>
      </c>
      <c r="B84" s="7" t="s">
        <v>140</v>
      </c>
      <c r="C84" s="7" t="s">
        <v>161</v>
      </c>
      <c r="D84" s="7" t="s">
        <v>135</v>
      </c>
      <c r="E84" s="7" t="s">
        <v>0</v>
      </c>
      <c r="F84" s="5">
        <v>330000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</row>
    <row r="85" spans="1:83" s="21" customFormat="1" ht="13.5">
      <c r="A85" s="31" t="s">
        <v>24</v>
      </c>
      <c r="B85" s="26" t="s">
        <v>84</v>
      </c>
      <c r="C85" s="26"/>
      <c r="D85" s="26"/>
      <c r="E85" s="26"/>
      <c r="F85" s="6">
        <f>F87+F90+F92+F96+F126+F109+F120+F122+F86</f>
        <v>385137380.13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</row>
    <row r="86" spans="1:83" s="21" customFormat="1" ht="25.5">
      <c r="A86" s="11" t="s">
        <v>558</v>
      </c>
      <c r="B86" s="7" t="s">
        <v>559</v>
      </c>
      <c r="C86" s="7" t="s">
        <v>169</v>
      </c>
      <c r="D86" s="7" t="s">
        <v>160</v>
      </c>
      <c r="E86" s="7" t="s">
        <v>0</v>
      </c>
      <c r="F86" s="5">
        <v>2500000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</row>
    <row r="87" spans="1:83" s="21" customFormat="1" ht="13.5">
      <c r="A87" s="11" t="s">
        <v>4</v>
      </c>
      <c r="B87" s="7" t="s">
        <v>31</v>
      </c>
      <c r="C87" s="7"/>
      <c r="D87" s="7"/>
      <c r="E87" s="7"/>
      <c r="F87" s="5">
        <f>F88+F89</f>
        <v>4287766.43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</row>
    <row r="88" spans="1:83" s="21" customFormat="1" ht="51">
      <c r="A88" s="51" t="s">
        <v>334</v>
      </c>
      <c r="B88" s="7" t="s">
        <v>32</v>
      </c>
      <c r="C88" s="7" t="s">
        <v>169</v>
      </c>
      <c r="D88" s="7" t="s">
        <v>165</v>
      </c>
      <c r="E88" s="7" t="s">
        <v>176</v>
      </c>
      <c r="F88" s="5">
        <v>4019380.18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</row>
    <row r="89" spans="1:83" s="21" customFormat="1" ht="38.25">
      <c r="A89" s="11" t="s">
        <v>354</v>
      </c>
      <c r="B89" s="7" t="s">
        <v>32</v>
      </c>
      <c r="C89" s="7" t="s">
        <v>169</v>
      </c>
      <c r="D89" s="7" t="s">
        <v>165</v>
      </c>
      <c r="E89" s="7" t="s">
        <v>177</v>
      </c>
      <c r="F89" s="5">
        <v>268386.25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</row>
    <row r="90" spans="1:83" s="22" customFormat="1" ht="13.5">
      <c r="A90" s="17" t="s">
        <v>38</v>
      </c>
      <c r="B90" s="7" t="s">
        <v>37</v>
      </c>
      <c r="C90" s="7"/>
      <c r="D90" s="7"/>
      <c r="E90" s="7"/>
      <c r="F90" s="5">
        <f>F91</f>
        <v>3324600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</row>
    <row r="91" spans="1:83" s="22" customFormat="1" ht="25.5">
      <c r="A91" s="16" t="s">
        <v>358</v>
      </c>
      <c r="B91" s="7" t="s">
        <v>256</v>
      </c>
      <c r="C91" s="7" t="s">
        <v>167</v>
      </c>
      <c r="D91" s="7" t="s">
        <v>163</v>
      </c>
      <c r="E91" s="7" t="s">
        <v>181</v>
      </c>
      <c r="F91" s="5">
        <v>3324600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</row>
    <row r="92" spans="1:83" s="21" customFormat="1" ht="13.5">
      <c r="A92" s="16" t="s">
        <v>87</v>
      </c>
      <c r="B92" s="7" t="s">
        <v>183</v>
      </c>
      <c r="C92" s="7"/>
      <c r="D92" s="7"/>
      <c r="E92" s="7"/>
      <c r="F92" s="5">
        <f>SUM(F93:F95)</f>
        <v>149403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</row>
    <row r="93" spans="1:83" s="22" customFormat="1" ht="25.5">
      <c r="A93" s="11" t="s">
        <v>355</v>
      </c>
      <c r="B93" s="7" t="s">
        <v>184</v>
      </c>
      <c r="C93" s="7" t="s">
        <v>169</v>
      </c>
      <c r="D93" s="7" t="s">
        <v>165</v>
      </c>
      <c r="E93" s="7" t="s">
        <v>177</v>
      </c>
      <c r="F93" s="5">
        <v>2050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</row>
    <row r="94" spans="1:83" s="22" customFormat="1" ht="25.5">
      <c r="A94" s="11" t="s">
        <v>490</v>
      </c>
      <c r="B94" s="7" t="s">
        <v>184</v>
      </c>
      <c r="C94" s="7" t="s">
        <v>169</v>
      </c>
      <c r="D94" s="7" t="s">
        <v>165</v>
      </c>
      <c r="E94" s="7" t="s">
        <v>181</v>
      </c>
      <c r="F94" s="5">
        <v>147353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</row>
    <row r="95" spans="1:83" s="21" customFormat="1" ht="25.5">
      <c r="A95" s="9" t="s">
        <v>349</v>
      </c>
      <c r="B95" s="7" t="s">
        <v>253</v>
      </c>
      <c r="C95" s="7" t="s">
        <v>169</v>
      </c>
      <c r="D95" s="7" t="s">
        <v>169</v>
      </c>
      <c r="E95" s="7" t="s">
        <v>177</v>
      </c>
      <c r="F95" s="5"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</row>
    <row r="96" spans="1:83" s="22" customFormat="1" ht="13.5">
      <c r="A96" s="9" t="s">
        <v>175</v>
      </c>
      <c r="B96" s="7" t="s">
        <v>25</v>
      </c>
      <c r="C96" s="7"/>
      <c r="D96" s="7"/>
      <c r="E96" s="7"/>
      <c r="F96" s="5">
        <f>SUM(F97:F108)</f>
        <v>335226020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</row>
    <row r="97" spans="1:83" s="22" customFormat="1" ht="51">
      <c r="A97" s="9" t="s">
        <v>356</v>
      </c>
      <c r="B97" s="7" t="s">
        <v>255</v>
      </c>
      <c r="C97" s="7" t="s">
        <v>169</v>
      </c>
      <c r="D97" s="7" t="s">
        <v>165</v>
      </c>
      <c r="E97" s="7" t="s">
        <v>0</v>
      </c>
      <c r="F97" s="5">
        <v>40600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</row>
    <row r="98" spans="1:83" s="22" customFormat="1" ht="63.75">
      <c r="A98" s="9" t="s">
        <v>339</v>
      </c>
      <c r="B98" s="7" t="s">
        <v>248</v>
      </c>
      <c r="C98" s="7" t="s">
        <v>169</v>
      </c>
      <c r="D98" s="7" t="s">
        <v>162</v>
      </c>
      <c r="E98" s="7" t="s">
        <v>0</v>
      </c>
      <c r="F98" s="5">
        <v>17200800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</row>
    <row r="99" spans="1:83" s="22" customFormat="1" ht="51">
      <c r="A99" s="9" t="s">
        <v>340</v>
      </c>
      <c r="B99" s="7" t="s">
        <v>249</v>
      </c>
      <c r="C99" s="7" t="s">
        <v>169</v>
      </c>
      <c r="D99" s="7" t="s">
        <v>162</v>
      </c>
      <c r="E99" s="7" t="s">
        <v>0</v>
      </c>
      <c r="F99" s="5">
        <v>186049000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</row>
    <row r="100" spans="1:83" s="22" customFormat="1" ht="25.5">
      <c r="A100" s="9" t="s">
        <v>341</v>
      </c>
      <c r="B100" s="7" t="s">
        <v>26</v>
      </c>
      <c r="C100" s="7" t="s">
        <v>169</v>
      </c>
      <c r="D100" s="7" t="s">
        <v>162</v>
      </c>
      <c r="E100" s="7" t="s">
        <v>0</v>
      </c>
      <c r="F100" s="5">
        <v>56782000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</row>
    <row r="101" spans="1:83" s="22" customFormat="1" ht="25.5">
      <c r="A101" s="9" t="s">
        <v>348</v>
      </c>
      <c r="B101" s="7" t="s">
        <v>28</v>
      </c>
      <c r="C101" s="7" t="s">
        <v>169</v>
      </c>
      <c r="D101" s="7" t="s">
        <v>161</v>
      </c>
      <c r="E101" s="7" t="s">
        <v>0</v>
      </c>
      <c r="F101" s="5">
        <v>18524000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</row>
    <row r="102" spans="1:83" s="21" customFormat="1" ht="25.5">
      <c r="A102" s="9" t="s">
        <v>350</v>
      </c>
      <c r="B102" s="7" t="s">
        <v>291</v>
      </c>
      <c r="C102" s="7" t="s">
        <v>169</v>
      </c>
      <c r="D102" s="7" t="s">
        <v>169</v>
      </c>
      <c r="E102" s="7" t="s">
        <v>0</v>
      </c>
      <c r="F102" s="5">
        <v>1495800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</row>
    <row r="103" spans="1:83" s="21" customFormat="1" ht="36" customHeight="1">
      <c r="A103" s="9" t="s">
        <v>492</v>
      </c>
      <c r="B103" s="7" t="s">
        <v>491</v>
      </c>
      <c r="C103" s="7" t="s">
        <v>169</v>
      </c>
      <c r="D103" s="7" t="s">
        <v>162</v>
      </c>
      <c r="E103" s="7" t="s">
        <v>0</v>
      </c>
      <c r="F103" s="5">
        <v>18742020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</row>
    <row r="104" spans="1:83" s="22" customFormat="1" ht="66.75" customHeight="1">
      <c r="A104" s="36" t="s">
        <v>342</v>
      </c>
      <c r="B104" s="7" t="s">
        <v>298</v>
      </c>
      <c r="C104" s="7" t="s">
        <v>169</v>
      </c>
      <c r="D104" s="7" t="s">
        <v>162</v>
      </c>
      <c r="E104" s="7" t="s">
        <v>0</v>
      </c>
      <c r="F104" s="5">
        <v>863400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</row>
    <row r="105" spans="1:83" s="22" customFormat="1" ht="38.25">
      <c r="A105" s="9" t="s">
        <v>343</v>
      </c>
      <c r="B105" s="7" t="s">
        <v>250</v>
      </c>
      <c r="C105" s="7" t="s">
        <v>169</v>
      </c>
      <c r="D105" s="7" t="s">
        <v>162</v>
      </c>
      <c r="E105" s="7" t="s">
        <v>0</v>
      </c>
      <c r="F105" s="40">
        <f>929200+3457450-3457450</f>
        <v>929200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</row>
    <row r="106" spans="1:83" s="22" customFormat="1" ht="38.25">
      <c r="A106" s="9" t="s">
        <v>347</v>
      </c>
      <c r="B106" s="7" t="s">
        <v>485</v>
      </c>
      <c r="C106" s="7" t="s">
        <v>169</v>
      </c>
      <c r="D106" s="7" t="s">
        <v>162</v>
      </c>
      <c r="E106" s="7" t="s">
        <v>0</v>
      </c>
      <c r="F106" s="40">
        <v>3457450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</row>
    <row r="107" spans="1:83" s="22" customFormat="1" ht="25.5">
      <c r="A107" s="9" t="s">
        <v>344</v>
      </c>
      <c r="B107" s="7" t="s">
        <v>27</v>
      </c>
      <c r="C107" s="7" t="s">
        <v>169</v>
      </c>
      <c r="D107" s="7" t="s">
        <v>162</v>
      </c>
      <c r="E107" s="7" t="s">
        <v>0</v>
      </c>
      <c r="F107" s="5">
        <v>6007330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</row>
    <row r="108" spans="1:83" s="22" customFormat="1" ht="38.25">
      <c r="A108" s="9" t="s">
        <v>345</v>
      </c>
      <c r="B108" s="7" t="s">
        <v>493</v>
      </c>
      <c r="C108" s="7" t="s">
        <v>169</v>
      </c>
      <c r="D108" s="7" t="s">
        <v>162</v>
      </c>
      <c r="E108" s="7" t="s">
        <v>0</v>
      </c>
      <c r="F108" s="5">
        <v>25134420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</row>
    <row r="109" spans="1:83" s="22" customFormat="1" ht="13.5">
      <c r="A109" s="9" t="s">
        <v>78</v>
      </c>
      <c r="B109" s="7" t="s">
        <v>30</v>
      </c>
      <c r="C109" s="7"/>
      <c r="D109" s="7"/>
      <c r="E109" s="7"/>
      <c r="F109" s="5">
        <f>SUM(F110:F119)</f>
        <v>17687220.5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</row>
    <row r="110" spans="1:83" s="22" customFormat="1" ht="25.5">
      <c r="A110" s="9" t="s">
        <v>531</v>
      </c>
      <c r="B110" s="7" t="s">
        <v>530</v>
      </c>
      <c r="C110" s="7" t="s">
        <v>169</v>
      </c>
      <c r="D110" s="7" t="s">
        <v>160</v>
      </c>
      <c r="E110" s="7" t="s">
        <v>0</v>
      </c>
      <c r="F110" s="5">
        <f>56042.5+133261</f>
        <v>189303.5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</row>
    <row r="111" spans="1:83" s="22" customFormat="1" ht="25.5">
      <c r="A111" s="9" t="s">
        <v>531</v>
      </c>
      <c r="B111" s="7" t="s">
        <v>530</v>
      </c>
      <c r="C111" s="7" t="s">
        <v>169</v>
      </c>
      <c r="D111" s="7" t="s">
        <v>162</v>
      </c>
      <c r="E111" s="7" t="s">
        <v>0</v>
      </c>
      <c r="F111" s="5">
        <v>32000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</row>
    <row r="112" spans="1:83" s="21" customFormat="1" ht="25.5">
      <c r="A112" s="9" t="s">
        <v>352</v>
      </c>
      <c r="B112" s="7" t="s">
        <v>29</v>
      </c>
      <c r="C112" s="7" t="s">
        <v>169</v>
      </c>
      <c r="D112" s="7" t="s">
        <v>169</v>
      </c>
      <c r="E112" s="7" t="s">
        <v>0</v>
      </c>
      <c r="F112" s="5">
        <v>400000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</row>
    <row r="113" spans="1:83" s="21" customFormat="1" ht="25.5">
      <c r="A113" s="9" t="s">
        <v>495</v>
      </c>
      <c r="B113" s="7" t="s">
        <v>494</v>
      </c>
      <c r="C113" s="7" t="s">
        <v>169</v>
      </c>
      <c r="D113" s="7" t="s">
        <v>160</v>
      </c>
      <c r="E113" s="7" t="s">
        <v>0</v>
      </c>
      <c r="F113" s="5">
        <f>1325778+78310</f>
        <v>1404088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</row>
    <row r="114" spans="1:83" s="21" customFormat="1" ht="25.5">
      <c r="A114" s="9" t="s">
        <v>495</v>
      </c>
      <c r="B114" s="7" t="s">
        <v>494</v>
      </c>
      <c r="C114" s="7" t="s">
        <v>169</v>
      </c>
      <c r="D114" s="7" t="s">
        <v>162</v>
      </c>
      <c r="E114" s="7" t="s">
        <v>0</v>
      </c>
      <c r="F114" s="5">
        <f>442370+250000+116492+19392+121928+668656+1955160+44000</f>
        <v>3617998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</row>
    <row r="115" spans="1:83" s="21" customFormat="1" ht="25.5">
      <c r="A115" s="9" t="s">
        <v>495</v>
      </c>
      <c r="B115" s="7" t="s">
        <v>494</v>
      </c>
      <c r="C115" s="7" t="s">
        <v>169</v>
      </c>
      <c r="D115" s="7" t="s">
        <v>161</v>
      </c>
      <c r="E115" s="7" t="s">
        <v>0</v>
      </c>
      <c r="F115" s="5">
        <v>300000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</row>
    <row r="116" spans="1:83" s="21" customFormat="1" ht="25.5">
      <c r="A116" s="9" t="s">
        <v>495</v>
      </c>
      <c r="B116" s="7" t="s">
        <v>494</v>
      </c>
      <c r="C116" s="7" t="s">
        <v>169</v>
      </c>
      <c r="D116" s="7" t="s">
        <v>169</v>
      </c>
      <c r="E116" s="7" t="s">
        <v>0</v>
      </c>
      <c r="F116" s="5">
        <v>739231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</row>
    <row r="117" spans="1:83" s="21" customFormat="1" ht="25.5">
      <c r="A117" s="9" t="s">
        <v>521</v>
      </c>
      <c r="B117" s="7" t="s">
        <v>520</v>
      </c>
      <c r="C117" s="7" t="s">
        <v>169</v>
      </c>
      <c r="D117" s="7" t="s">
        <v>160</v>
      </c>
      <c r="E117" s="7" t="s">
        <v>0</v>
      </c>
      <c r="F117" s="5">
        <v>45500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</row>
    <row r="118" spans="1:83" s="21" customFormat="1" ht="25.5">
      <c r="A118" s="9" t="s">
        <v>521</v>
      </c>
      <c r="B118" s="7" t="s">
        <v>520</v>
      </c>
      <c r="C118" s="7" t="s">
        <v>169</v>
      </c>
      <c r="D118" s="7" t="s">
        <v>162</v>
      </c>
      <c r="E118" s="7" t="s">
        <v>0</v>
      </c>
      <c r="F118" s="5">
        <v>274200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</row>
    <row r="119" spans="1:83" s="21" customFormat="1" ht="25.5">
      <c r="A119" s="9" t="s">
        <v>351</v>
      </c>
      <c r="B119" s="7" t="s">
        <v>254</v>
      </c>
      <c r="C119" s="7" t="s">
        <v>169</v>
      </c>
      <c r="D119" s="7" t="s">
        <v>169</v>
      </c>
      <c r="E119" s="7" t="s">
        <v>0</v>
      </c>
      <c r="F119" s="5">
        <v>10684900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</row>
    <row r="120" spans="1:83" s="22" customFormat="1" ht="13.5">
      <c r="A120" s="11" t="s">
        <v>179</v>
      </c>
      <c r="B120" s="7" t="s">
        <v>33</v>
      </c>
      <c r="C120" s="7"/>
      <c r="D120" s="7"/>
      <c r="E120" s="7"/>
      <c r="F120" s="5">
        <f>F121</f>
        <v>12000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</row>
    <row r="121" spans="1:83" s="22" customFormat="1" ht="38.25">
      <c r="A121" s="11" t="s">
        <v>357</v>
      </c>
      <c r="B121" s="7" t="s">
        <v>34</v>
      </c>
      <c r="C121" s="7" t="s">
        <v>169</v>
      </c>
      <c r="D121" s="7" t="s">
        <v>165</v>
      </c>
      <c r="E121" s="7" t="s">
        <v>180</v>
      </c>
      <c r="F121" s="5">
        <v>12000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</row>
    <row r="122" spans="1:83" s="22" customFormat="1" ht="13.5">
      <c r="A122" s="7" t="s">
        <v>174</v>
      </c>
      <c r="B122" s="7" t="s">
        <v>35</v>
      </c>
      <c r="C122" s="7"/>
      <c r="D122" s="7"/>
      <c r="E122" s="7"/>
      <c r="F122" s="5">
        <f>F123+F124+F125</f>
        <v>21760470.199999999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</row>
    <row r="123" spans="1:83" s="22" customFormat="1" ht="63" customHeight="1">
      <c r="A123" s="29" t="s">
        <v>335</v>
      </c>
      <c r="B123" s="7" t="s">
        <v>36</v>
      </c>
      <c r="C123" s="7" t="s">
        <v>169</v>
      </c>
      <c r="D123" s="7" t="s">
        <v>165</v>
      </c>
      <c r="E123" s="7" t="s">
        <v>176</v>
      </c>
      <c r="F123" s="5">
        <v>20296077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</row>
    <row r="124" spans="1:83" s="22" customFormat="1" ht="38.25">
      <c r="A124" s="29" t="s">
        <v>336</v>
      </c>
      <c r="B124" s="7" t="s">
        <v>36</v>
      </c>
      <c r="C124" s="7" t="s">
        <v>169</v>
      </c>
      <c r="D124" s="7" t="s">
        <v>165</v>
      </c>
      <c r="E124" s="7" t="s">
        <v>177</v>
      </c>
      <c r="F124" s="5">
        <f>1446707+8686.2</f>
        <v>1455393.2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</row>
    <row r="125" spans="1:83" s="22" customFormat="1" ht="38.25">
      <c r="A125" s="11" t="s">
        <v>357</v>
      </c>
      <c r="B125" s="7" t="s">
        <v>36</v>
      </c>
      <c r="C125" s="7" t="s">
        <v>169</v>
      </c>
      <c r="D125" s="7" t="s">
        <v>165</v>
      </c>
      <c r="E125" s="7" t="s">
        <v>180</v>
      </c>
      <c r="F125" s="5">
        <v>9000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</row>
    <row r="126" spans="1:83" s="22" customFormat="1" ht="13.5">
      <c r="A126" s="9" t="s">
        <v>496</v>
      </c>
      <c r="B126" s="7" t="s">
        <v>251</v>
      </c>
      <c r="C126" s="7"/>
      <c r="D126" s="7"/>
      <c r="E126" s="7"/>
      <c r="F126" s="5">
        <f>F127</f>
        <v>189900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</row>
    <row r="127" spans="1:83" s="22" customFormat="1" ht="38.25">
      <c r="A127" s="9" t="s">
        <v>346</v>
      </c>
      <c r="B127" s="7" t="s">
        <v>252</v>
      </c>
      <c r="C127" s="7" t="s">
        <v>169</v>
      </c>
      <c r="D127" s="7" t="s">
        <v>162</v>
      </c>
      <c r="E127" s="7" t="s">
        <v>0</v>
      </c>
      <c r="F127" s="5">
        <v>189900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</row>
    <row r="128" spans="1:83" s="3" customFormat="1" ht="25.5">
      <c r="A128" s="30" t="s">
        <v>202</v>
      </c>
      <c r="B128" s="26" t="s">
        <v>83</v>
      </c>
      <c r="C128" s="26" t="s">
        <v>169</v>
      </c>
      <c r="D128" s="26" t="s">
        <v>160</v>
      </c>
      <c r="E128" s="26"/>
      <c r="F128" s="6">
        <f>F129+F132+F135+F138</f>
        <v>248505605.65000001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</row>
    <row r="129" spans="1:83" s="2" customFormat="1" ht="13.5">
      <c r="A129" s="17" t="s">
        <v>38</v>
      </c>
      <c r="B129" s="7" t="s">
        <v>39</v>
      </c>
      <c r="C129" s="7"/>
      <c r="D129" s="7"/>
      <c r="E129" s="7"/>
      <c r="F129" s="5">
        <f>F130+F131</f>
        <v>11576447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</row>
    <row r="130" spans="1:83" s="2" customFormat="1" ht="38.25">
      <c r="A130" s="28" t="s">
        <v>362</v>
      </c>
      <c r="B130" s="7" t="s">
        <v>257</v>
      </c>
      <c r="C130" s="7" t="s">
        <v>167</v>
      </c>
      <c r="D130" s="7" t="s">
        <v>163</v>
      </c>
      <c r="E130" s="7" t="s">
        <v>181</v>
      </c>
      <c r="F130" s="5">
        <v>9716000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</row>
    <row r="131" spans="1:83" s="2" customFormat="1" ht="51">
      <c r="A131" s="28" t="s">
        <v>364</v>
      </c>
      <c r="B131" s="7" t="s">
        <v>246</v>
      </c>
      <c r="C131" s="7" t="s">
        <v>167</v>
      </c>
      <c r="D131" s="7" t="s">
        <v>163</v>
      </c>
      <c r="E131" s="7" t="s">
        <v>181</v>
      </c>
      <c r="F131" s="5">
        <v>1860447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</row>
    <row r="132" spans="1:83" s="2" customFormat="1" ht="13.5">
      <c r="A132" s="9" t="s">
        <v>175</v>
      </c>
      <c r="B132" s="7" t="s">
        <v>22</v>
      </c>
      <c r="C132" s="7"/>
      <c r="D132" s="7"/>
      <c r="E132" s="7"/>
      <c r="F132" s="5">
        <f>F133+F134</f>
        <v>231000553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</row>
    <row r="133" spans="1:83" s="2" customFormat="1" ht="38.25">
      <c r="A133" s="9" t="s">
        <v>360</v>
      </c>
      <c r="B133" s="7" t="s">
        <v>247</v>
      </c>
      <c r="C133" s="7" t="s">
        <v>169</v>
      </c>
      <c r="D133" s="7" t="s">
        <v>160</v>
      </c>
      <c r="E133" s="7" t="s">
        <v>0</v>
      </c>
      <c r="F133" s="5">
        <v>156806200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</row>
    <row r="134" spans="1:83" s="2" customFormat="1" ht="38.25">
      <c r="A134" s="9" t="s">
        <v>361</v>
      </c>
      <c r="B134" s="7" t="s">
        <v>23</v>
      </c>
      <c r="C134" s="7" t="s">
        <v>169</v>
      </c>
      <c r="D134" s="7" t="s">
        <v>160</v>
      </c>
      <c r="E134" s="7" t="s">
        <v>0</v>
      </c>
      <c r="F134" s="5">
        <v>74194353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</row>
    <row r="135" spans="1:83" s="2" customFormat="1" ht="13.5">
      <c r="A135" s="9" t="s">
        <v>78</v>
      </c>
      <c r="B135" s="7" t="s">
        <v>363</v>
      </c>
      <c r="C135" s="7"/>
      <c r="D135" s="7"/>
      <c r="E135" s="7"/>
      <c r="F135" s="5">
        <f>SUM(F136:F137)</f>
        <v>731178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</row>
    <row r="136" spans="1:83" s="2" customFormat="1" ht="25.5">
      <c r="A136" s="9" t="s">
        <v>506</v>
      </c>
      <c r="B136" s="7" t="s">
        <v>505</v>
      </c>
      <c r="C136" s="7" t="s">
        <v>169</v>
      </c>
      <c r="D136" s="7" t="s">
        <v>160</v>
      </c>
      <c r="E136" s="7" t="s">
        <v>0</v>
      </c>
      <c r="F136" s="5">
        <f>111348+36230</f>
        <v>147578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</row>
    <row r="137" spans="1:83" s="2" customFormat="1" ht="52.5" customHeight="1">
      <c r="A137" s="37" t="s">
        <v>353</v>
      </c>
      <c r="B137" s="7" t="s">
        <v>290</v>
      </c>
      <c r="C137" s="7" t="s">
        <v>169</v>
      </c>
      <c r="D137" s="7" t="s">
        <v>160</v>
      </c>
      <c r="E137" s="7" t="s">
        <v>0</v>
      </c>
      <c r="F137" s="24">
        <v>583600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</row>
    <row r="138" spans="1:83" s="22" customFormat="1" ht="13.5">
      <c r="A138" s="38" t="s">
        <v>497</v>
      </c>
      <c r="B138" s="7" t="s">
        <v>292</v>
      </c>
      <c r="C138" s="7"/>
      <c r="D138" s="7"/>
      <c r="E138" s="7"/>
      <c r="F138" s="5">
        <f>F139</f>
        <v>5197427.6500000004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</row>
    <row r="139" spans="1:83" s="22" customFormat="1" ht="38.25">
      <c r="A139" s="28" t="s">
        <v>359</v>
      </c>
      <c r="B139" s="7" t="s">
        <v>293</v>
      </c>
      <c r="C139" s="7" t="s">
        <v>169</v>
      </c>
      <c r="D139" s="7" t="s">
        <v>160</v>
      </c>
      <c r="E139" s="7" t="s">
        <v>1</v>
      </c>
      <c r="F139" s="5">
        <v>5197427.6500000004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</row>
    <row r="140" spans="1:83" s="2" customFormat="1" ht="13.5">
      <c r="A140" s="30" t="s">
        <v>196</v>
      </c>
      <c r="B140" s="26" t="s">
        <v>74</v>
      </c>
      <c r="C140" s="26"/>
      <c r="D140" s="26"/>
      <c r="E140" s="26"/>
      <c r="F140" s="6">
        <f>F141</f>
        <v>203600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</row>
    <row r="141" spans="1:83" s="2" customFormat="1" ht="13.5">
      <c r="A141" s="16" t="s">
        <v>498</v>
      </c>
      <c r="B141" s="7" t="s">
        <v>239</v>
      </c>
      <c r="C141" s="7"/>
      <c r="D141" s="7"/>
      <c r="E141" s="7"/>
      <c r="F141" s="5">
        <f>F142+F143</f>
        <v>203600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</row>
    <row r="142" spans="1:83" s="2" customFormat="1" ht="25.5">
      <c r="A142" s="11" t="s">
        <v>318</v>
      </c>
      <c r="B142" s="7" t="s">
        <v>240</v>
      </c>
      <c r="C142" s="7" t="s">
        <v>169</v>
      </c>
      <c r="D142" s="7" t="s">
        <v>169</v>
      </c>
      <c r="E142" s="7" t="s">
        <v>177</v>
      </c>
      <c r="F142" s="5">
        <v>89000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</row>
    <row r="143" spans="1:83" s="2" customFormat="1" ht="25.5">
      <c r="A143" s="9" t="s">
        <v>319</v>
      </c>
      <c r="B143" s="7" t="s">
        <v>240</v>
      </c>
      <c r="C143" s="7" t="s">
        <v>169</v>
      </c>
      <c r="D143" s="7" t="s">
        <v>169</v>
      </c>
      <c r="E143" s="7" t="s">
        <v>0</v>
      </c>
      <c r="F143" s="5">
        <v>114600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</row>
    <row r="144" spans="1:83" s="21" customFormat="1" ht="25.5">
      <c r="A144" s="32" t="s">
        <v>221</v>
      </c>
      <c r="B144" s="26" t="s">
        <v>112</v>
      </c>
      <c r="C144" s="26"/>
      <c r="D144" s="26"/>
      <c r="E144" s="26"/>
      <c r="F144" s="6">
        <f>F147+F149+F145</f>
        <v>8516417.3500000015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</row>
    <row r="145" spans="1:83" s="22" customFormat="1" ht="13.5">
      <c r="A145" s="16" t="s">
        <v>87</v>
      </c>
      <c r="B145" s="7" t="s">
        <v>307</v>
      </c>
      <c r="C145" s="7"/>
      <c r="D145" s="7"/>
      <c r="E145" s="7"/>
      <c r="F145" s="5">
        <f>F146</f>
        <v>1900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</row>
    <row r="146" spans="1:83" s="22" customFormat="1" ht="25.5">
      <c r="A146" s="11" t="s">
        <v>365</v>
      </c>
      <c r="B146" s="7" t="s">
        <v>308</v>
      </c>
      <c r="C146" s="7" t="s">
        <v>161</v>
      </c>
      <c r="D146" s="7" t="s">
        <v>165</v>
      </c>
      <c r="E146" s="7" t="s">
        <v>177</v>
      </c>
      <c r="F146" s="5">
        <v>1900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</row>
    <row r="147" spans="1:83" s="22" customFormat="1" ht="13.5">
      <c r="A147" s="11" t="s">
        <v>179</v>
      </c>
      <c r="B147" s="7" t="s">
        <v>113</v>
      </c>
      <c r="C147" s="7"/>
      <c r="D147" s="7"/>
      <c r="E147" s="7"/>
      <c r="F147" s="5">
        <f>F148</f>
        <v>3780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</row>
    <row r="148" spans="1:83" s="22" customFormat="1" ht="13.5">
      <c r="A148" s="11" t="s">
        <v>487</v>
      </c>
      <c r="B148" s="7" t="s">
        <v>114</v>
      </c>
      <c r="C148" s="7" t="s">
        <v>161</v>
      </c>
      <c r="D148" s="7" t="s">
        <v>165</v>
      </c>
      <c r="E148" s="7" t="s">
        <v>180</v>
      </c>
      <c r="F148" s="5">
        <v>3780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</row>
    <row r="149" spans="1:83" s="22" customFormat="1" ht="13.5">
      <c r="A149" s="16" t="s">
        <v>174</v>
      </c>
      <c r="B149" s="7" t="s">
        <v>115</v>
      </c>
      <c r="C149" s="7"/>
      <c r="D149" s="7"/>
      <c r="E149" s="7"/>
      <c r="F149" s="5">
        <f>F150+F151+F152</f>
        <v>8510737.3500000015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</row>
    <row r="150" spans="1:83" s="22" customFormat="1" ht="38.25">
      <c r="A150" s="11" t="s">
        <v>488</v>
      </c>
      <c r="B150" s="7" t="s">
        <v>116</v>
      </c>
      <c r="C150" s="7" t="s">
        <v>161</v>
      </c>
      <c r="D150" s="7" t="s">
        <v>165</v>
      </c>
      <c r="E150" s="7" t="s">
        <v>176</v>
      </c>
      <c r="F150" s="5">
        <v>7237674.7300000004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</row>
    <row r="151" spans="1:83" s="22" customFormat="1" ht="25.5">
      <c r="A151" s="11" t="s">
        <v>486</v>
      </c>
      <c r="B151" s="7" t="s">
        <v>116</v>
      </c>
      <c r="C151" s="7" t="s">
        <v>161</v>
      </c>
      <c r="D151" s="7" t="s">
        <v>165</v>
      </c>
      <c r="E151" s="7" t="s">
        <v>177</v>
      </c>
      <c r="F151" s="5">
        <f>1135862.62+125000</f>
        <v>1260862.6200000001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</row>
    <row r="152" spans="1:83" s="22" customFormat="1" ht="13.5">
      <c r="A152" s="11" t="s">
        <v>487</v>
      </c>
      <c r="B152" s="7" t="s">
        <v>116</v>
      </c>
      <c r="C152" s="7" t="s">
        <v>161</v>
      </c>
      <c r="D152" s="7" t="s">
        <v>165</v>
      </c>
      <c r="E152" s="7" t="s">
        <v>180</v>
      </c>
      <c r="F152" s="5">
        <v>12200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</row>
    <row r="153" spans="1:83" s="3" customFormat="1" ht="13.5">
      <c r="A153" s="25" t="s">
        <v>223</v>
      </c>
      <c r="B153" s="26" t="s">
        <v>150</v>
      </c>
      <c r="C153" s="26"/>
      <c r="D153" s="26"/>
      <c r="E153" s="26"/>
      <c r="F153" s="27">
        <f>F154+F157+F159+F170+F174</f>
        <v>92230430</v>
      </c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</row>
    <row r="154" spans="1:83" s="2" customFormat="1" ht="13.5">
      <c r="A154" s="11" t="s">
        <v>4</v>
      </c>
      <c r="B154" s="7" t="s">
        <v>55</v>
      </c>
      <c r="C154" s="7"/>
      <c r="D154" s="7"/>
      <c r="E154" s="7"/>
      <c r="F154" s="5">
        <f>F155+F156</f>
        <v>1382200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</row>
    <row r="155" spans="1:83" s="2" customFormat="1" ht="38.25">
      <c r="A155" s="29" t="s">
        <v>420</v>
      </c>
      <c r="B155" s="7" t="s">
        <v>279</v>
      </c>
      <c r="C155" s="7" t="s">
        <v>167</v>
      </c>
      <c r="D155" s="7" t="s">
        <v>164</v>
      </c>
      <c r="E155" s="7" t="s">
        <v>176</v>
      </c>
      <c r="F155" s="5">
        <v>1256800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</row>
    <row r="156" spans="1:83" s="2" customFormat="1" ht="25.5">
      <c r="A156" s="11" t="s">
        <v>421</v>
      </c>
      <c r="B156" s="7" t="s">
        <v>279</v>
      </c>
      <c r="C156" s="7" t="s">
        <v>167</v>
      </c>
      <c r="D156" s="7" t="s">
        <v>164</v>
      </c>
      <c r="E156" s="7" t="s">
        <v>177</v>
      </c>
      <c r="F156" s="5">
        <v>125400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</row>
    <row r="157" spans="1:83" s="2" customFormat="1" ht="13.5">
      <c r="A157" s="16" t="s">
        <v>134</v>
      </c>
      <c r="B157" s="7" t="s">
        <v>111</v>
      </c>
      <c r="C157" s="7"/>
      <c r="D157" s="7"/>
      <c r="E157" s="7"/>
      <c r="F157" s="5">
        <f>F158</f>
        <v>5241700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</row>
    <row r="158" spans="1:83" s="2" customFormat="1" ht="76.5">
      <c r="A158" s="28" t="s">
        <v>422</v>
      </c>
      <c r="B158" s="7" t="s">
        <v>282</v>
      </c>
      <c r="C158" s="7" t="s">
        <v>167</v>
      </c>
      <c r="D158" s="7" t="s">
        <v>163</v>
      </c>
      <c r="E158" s="7" t="s">
        <v>1</v>
      </c>
      <c r="F158" s="5">
        <v>5241700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</row>
    <row r="159" spans="1:83" s="2" customFormat="1" ht="13.5">
      <c r="A159" s="11" t="s">
        <v>149</v>
      </c>
      <c r="B159" s="7" t="s">
        <v>151</v>
      </c>
      <c r="C159" s="7"/>
      <c r="D159" s="7"/>
      <c r="E159" s="7"/>
      <c r="F159" s="24">
        <f>F160+F161+F162+F163+F164+F165+F166+F167+F168+F169</f>
        <v>58235300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</row>
    <row r="160" spans="1:83" s="2" customFormat="1" ht="63.75">
      <c r="A160" s="29" t="s">
        <v>407</v>
      </c>
      <c r="B160" s="7" t="s">
        <v>272</v>
      </c>
      <c r="C160" s="7" t="s">
        <v>167</v>
      </c>
      <c r="D160" s="7" t="s">
        <v>163</v>
      </c>
      <c r="E160" s="7" t="s">
        <v>177</v>
      </c>
      <c r="F160" s="5">
        <v>258500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</row>
    <row r="161" spans="1:83" s="2" customFormat="1" ht="51">
      <c r="A161" s="28" t="s">
        <v>408</v>
      </c>
      <c r="B161" s="7" t="s">
        <v>272</v>
      </c>
      <c r="C161" s="7" t="s">
        <v>167</v>
      </c>
      <c r="D161" s="7" t="s">
        <v>163</v>
      </c>
      <c r="E161" s="7" t="s">
        <v>181</v>
      </c>
      <c r="F161" s="5">
        <v>16977000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</row>
    <row r="162" spans="1:83" s="2" customFormat="1" ht="25.5">
      <c r="A162" s="11" t="s">
        <v>409</v>
      </c>
      <c r="B162" s="7" t="s">
        <v>273</v>
      </c>
      <c r="C162" s="7" t="s">
        <v>167</v>
      </c>
      <c r="D162" s="7" t="s">
        <v>163</v>
      </c>
      <c r="E162" s="7" t="s">
        <v>177</v>
      </c>
      <c r="F162" s="5">
        <v>157500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</row>
    <row r="163" spans="1:83" s="2" customFormat="1" ht="25.5">
      <c r="A163" s="16" t="s">
        <v>410</v>
      </c>
      <c r="B163" s="7" t="s">
        <v>273</v>
      </c>
      <c r="C163" s="7" t="s">
        <v>167</v>
      </c>
      <c r="D163" s="7" t="s">
        <v>163</v>
      </c>
      <c r="E163" s="7" t="s">
        <v>181</v>
      </c>
      <c r="F163" s="5">
        <v>10341000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</row>
    <row r="164" spans="1:83" s="2" customFormat="1" ht="38.25">
      <c r="A164" s="29" t="s">
        <v>411</v>
      </c>
      <c r="B164" s="7" t="s">
        <v>274</v>
      </c>
      <c r="C164" s="7" t="s">
        <v>167</v>
      </c>
      <c r="D164" s="7" t="s">
        <v>163</v>
      </c>
      <c r="E164" s="7" t="s">
        <v>177</v>
      </c>
      <c r="F164" s="5">
        <v>60250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</row>
    <row r="165" spans="1:83" s="2" customFormat="1" ht="38.25">
      <c r="A165" s="28" t="s">
        <v>412</v>
      </c>
      <c r="B165" s="7" t="s">
        <v>274</v>
      </c>
      <c r="C165" s="7" t="s">
        <v>167</v>
      </c>
      <c r="D165" s="7" t="s">
        <v>163</v>
      </c>
      <c r="E165" s="7" t="s">
        <v>181</v>
      </c>
      <c r="F165" s="5">
        <v>3956250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</row>
    <row r="166" spans="1:83" s="2" customFormat="1" ht="76.5">
      <c r="A166" s="28" t="s">
        <v>406</v>
      </c>
      <c r="B166" s="7" t="s">
        <v>227</v>
      </c>
      <c r="C166" s="7" t="s">
        <v>167</v>
      </c>
      <c r="D166" s="7" t="s">
        <v>161</v>
      </c>
      <c r="E166" s="7" t="s">
        <v>181</v>
      </c>
      <c r="F166" s="24">
        <v>25984800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</row>
    <row r="167" spans="1:83" s="2" customFormat="1" ht="25.5">
      <c r="A167" s="16" t="s">
        <v>413</v>
      </c>
      <c r="B167" s="7" t="s">
        <v>152</v>
      </c>
      <c r="C167" s="7" t="s">
        <v>167</v>
      </c>
      <c r="D167" s="7" t="s">
        <v>163</v>
      </c>
      <c r="E167" s="7" t="s">
        <v>181</v>
      </c>
      <c r="F167" s="5">
        <v>35000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</row>
    <row r="168" spans="1:83" s="2" customFormat="1" ht="25.5">
      <c r="A168" s="11" t="s">
        <v>419</v>
      </c>
      <c r="B168" s="7" t="s">
        <v>152</v>
      </c>
      <c r="C168" s="7" t="s">
        <v>167</v>
      </c>
      <c r="D168" s="7" t="s">
        <v>164</v>
      </c>
      <c r="E168" s="7" t="s">
        <v>177</v>
      </c>
      <c r="F168" s="5">
        <v>255000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</row>
    <row r="169" spans="1:83" s="2" customFormat="1" ht="25.5">
      <c r="A169" s="16" t="s">
        <v>413</v>
      </c>
      <c r="B169" s="7" t="s">
        <v>152</v>
      </c>
      <c r="C169" s="7" t="s">
        <v>167</v>
      </c>
      <c r="D169" s="7" t="s">
        <v>164</v>
      </c>
      <c r="E169" s="7" t="s">
        <v>181</v>
      </c>
      <c r="F169" s="5">
        <v>210000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</row>
    <row r="170" spans="1:83" s="2" customFormat="1" ht="13.5">
      <c r="A170" s="7" t="s">
        <v>174</v>
      </c>
      <c r="B170" s="7" t="s">
        <v>75</v>
      </c>
      <c r="C170" s="7"/>
      <c r="D170" s="7"/>
      <c r="E170" s="7"/>
      <c r="F170" s="5">
        <f>F171+F172+F173</f>
        <v>26288030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</row>
    <row r="171" spans="1:83" s="2" customFormat="1" ht="51">
      <c r="A171" s="29" t="s">
        <v>416</v>
      </c>
      <c r="B171" s="7" t="s">
        <v>278</v>
      </c>
      <c r="C171" s="7" t="s">
        <v>167</v>
      </c>
      <c r="D171" s="7" t="s">
        <v>163</v>
      </c>
      <c r="E171" s="7" t="s">
        <v>176</v>
      </c>
      <c r="F171" s="5">
        <v>20357640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</row>
    <row r="172" spans="1:83" s="2" customFormat="1" ht="38.25">
      <c r="A172" s="11" t="s">
        <v>417</v>
      </c>
      <c r="B172" s="7" t="s">
        <v>278</v>
      </c>
      <c r="C172" s="7" t="s">
        <v>167</v>
      </c>
      <c r="D172" s="7" t="s">
        <v>163</v>
      </c>
      <c r="E172" s="7" t="s">
        <v>177</v>
      </c>
      <c r="F172" s="5">
        <v>5386550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</row>
    <row r="173" spans="1:83" s="2" customFormat="1" ht="38.25">
      <c r="A173" s="11" t="s">
        <v>418</v>
      </c>
      <c r="B173" s="7" t="s">
        <v>278</v>
      </c>
      <c r="C173" s="7" t="s">
        <v>167</v>
      </c>
      <c r="D173" s="7" t="s">
        <v>163</v>
      </c>
      <c r="E173" s="7" t="s">
        <v>180</v>
      </c>
      <c r="F173" s="5">
        <v>543840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</row>
    <row r="174" spans="1:83" s="2" customFormat="1" ht="13.5">
      <c r="A174" s="17" t="s">
        <v>277</v>
      </c>
      <c r="B174" s="7" t="s">
        <v>275</v>
      </c>
      <c r="C174" s="7"/>
      <c r="D174" s="7"/>
      <c r="E174" s="7"/>
      <c r="F174" s="5">
        <f>F175+F176</f>
        <v>1083200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</row>
    <row r="175" spans="1:83" s="2" customFormat="1" ht="38.25">
      <c r="A175" s="11" t="s">
        <v>414</v>
      </c>
      <c r="B175" s="7" t="s">
        <v>276</v>
      </c>
      <c r="C175" s="7" t="s">
        <v>167</v>
      </c>
      <c r="D175" s="7" t="s">
        <v>163</v>
      </c>
      <c r="E175" s="7" t="s">
        <v>177</v>
      </c>
      <c r="F175" s="5">
        <v>16250</v>
      </c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</row>
    <row r="176" spans="1:83" s="2" customFormat="1" ht="38.25">
      <c r="A176" s="16" t="s">
        <v>415</v>
      </c>
      <c r="B176" s="7" t="s">
        <v>276</v>
      </c>
      <c r="C176" s="7" t="s">
        <v>167</v>
      </c>
      <c r="D176" s="7" t="s">
        <v>163</v>
      </c>
      <c r="E176" s="7" t="s">
        <v>181</v>
      </c>
      <c r="F176" s="5">
        <v>1066950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</row>
    <row r="177" spans="1:83" s="2" customFormat="1" ht="25.5">
      <c r="A177" s="32" t="s">
        <v>188</v>
      </c>
      <c r="B177" s="26" t="s">
        <v>154</v>
      </c>
      <c r="C177" s="26" t="s">
        <v>167</v>
      </c>
      <c r="D177" s="26" t="s">
        <v>162</v>
      </c>
      <c r="E177" s="26"/>
      <c r="F177" s="6">
        <f>F179+F188+F190+F192+F225+F227+F178</f>
        <v>176942698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</row>
    <row r="178" spans="1:83" s="2" customFormat="1" ht="38.25">
      <c r="A178" s="11" t="s">
        <v>561</v>
      </c>
      <c r="B178" s="7" t="s">
        <v>560</v>
      </c>
      <c r="C178" s="7" t="s">
        <v>167</v>
      </c>
      <c r="D178" s="7" t="s">
        <v>164</v>
      </c>
      <c r="E178" s="7" t="s">
        <v>177</v>
      </c>
      <c r="F178" s="5">
        <v>320678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</row>
    <row r="179" spans="1:83" s="2" customFormat="1" ht="13.5">
      <c r="A179" s="11" t="s">
        <v>4</v>
      </c>
      <c r="B179" s="7" t="s">
        <v>56</v>
      </c>
      <c r="C179" s="7"/>
      <c r="D179" s="7"/>
      <c r="E179" s="7"/>
      <c r="F179" s="5">
        <f>SUM(F180:F187)</f>
        <v>15541356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</row>
    <row r="180" spans="1:83" s="2" customFormat="1" ht="51">
      <c r="A180" s="29" t="s">
        <v>334</v>
      </c>
      <c r="B180" s="7" t="s">
        <v>59</v>
      </c>
      <c r="C180" s="7" t="s">
        <v>167</v>
      </c>
      <c r="D180" s="7" t="s">
        <v>164</v>
      </c>
      <c r="E180" s="7" t="s">
        <v>176</v>
      </c>
      <c r="F180" s="5">
        <f>1695000+983556</f>
        <v>2678556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</row>
    <row r="181" spans="1:83" s="2" customFormat="1" ht="38.25">
      <c r="A181" s="29" t="s">
        <v>354</v>
      </c>
      <c r="B181" s="7" t="s">
        <v>59</v>
      </c>
      <c r="C181" s="7" t="s">
        <v>167</v>
      </c>
      <c r="D181" s="7" t="s">
        <v>164</v>
      </c>
      <c r="E181" s="7" t="s">
        <v>177</v>
      </c>
      <c r="F181" s="5">
        <v>50000</v>
      </c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</row>
    <row r="182" spans="1:83" s="2" customFormat="1" ht="51">
      <c r="A182" s="29" t="s">
        <v>397</v>
      </c>
      <c r="B182" s="39" t="s">
        <v>280</v>
      </c>
      <c r="C182" s="39" t="s">
        <v>167</v>
      </c>
      <c r="D182" s="39" t="s">
        <v>164</v>
      </c>
      <c r="E182" s="39" t="s">
        <v>176</v>
      </c>
      <c r="F182" s="5">
        <v>7700800</v>
      </c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</row>
    <row r="183" spans="1:83" s="2" customFormat="1" ht="25.5">
      <c r="A183" s="11" t="s">
        <v>398</v>
      </c>
      <c r="B183" s="7" t="s">
        <v>280</v>
      </c>
      <c r="C183" s="7" t="s">
        <v>167</v>
      </c>
      <c r="D183" s="7" t="s">
        <v>164</v>
      </c>
      <c r="E183" s="7" t="s">
        <v>177</v>
      </c>
      <c r="F183" s="5">
        <v>1321900</v>
      </c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</row>
    <row r="184" spans="1:83" s="2" customFormat="1" ht="38.25">
      <c r="A184" s="29" t="s">
        <v>399</v>
      </c>
      <c r="B184" s="7" t="s">
        <v>281</v>
      </c>
      <c r="C184" s="7" t="s">
        <v>167</v>
      </c>
      <c r="D184" s="7" t="s">
        <v>164</v>
      </c>
      <c r="E184" s="7" t="s">
        <v>176</v>
      </c>
      <c r="F184" s="5">
        <v>1513400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</row>
    <row r="185" spans="1:83" s="2" customFormat="1" ht="25.5">
      <c r="A185" s="11" t="s">
        <v>379</v>
      </c>
      <c r="B185" s="7" t="s">
        <v>281</v>
      </c>
      <c r="C185" s="7" t="s">
        <v>167</v>
      </c>
      <c r="D185" s="7" t="s">
        <v>164</v>
      </c>
      <c r="E185" s="7" t="s">
        <v>177</v>
      </c>
      <c r="F185" s="5">
        <v>267600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</row>
    <row r="186" spans="1:83" s="2" customFormat="1" ht="38.25">
      <c r="A186" s="11" t="s">
        <v>387</v>
      </c>
      <c r="B186" s="7" t="s">
        <v>522</v>
      </c>
      <c r="C186" s="7" t="s">
        <v>167</v>
      </c>
      <c r="D186" s="7" t="s">
        <v>164</v>
      </c>
      <c r="E186" s="7" t="s">
        <v>177</v>
      </c>
      <c r="F186" s="5">
        <v>9100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</row>
    <row r="187" spans="1:83" s="2" customFormat="1" ht="51">
      <c r="A187" s="29" t="s">
        <v>400</v>
      </c>
      <c r="B187" s="7" t="s">
        <v>189</v>
      </c>
      <c r="C187" s="7" t="s">
        <v>167</v>
      </c>
      <c r="D187" s="7" t="s">
        <v>164</v>
      </c>
      <c r="E187" s="7" t="s">
        <v>176</v>
      </c>
      <c r="F187" s="5">
        <v>2000000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</row>
    <row r="188" spans="1:83" s="2" customFormat="1" ht="13.5">
      <c r="A188" s="9" t="s">
        <v>87</v>
      </c>
      <c r="B188" s="7" t="s">
        <v>65</v>
      </c>
      <c r="C188" s="7" t="s">
        <v>167</v>
      </c>
      <c r="D188" s="7" t="s">
        <v>164</v>
      </c>
      <c r="E188" s="7"/>
      <c r="F188" s="5">
        <f>F189</f>
        <v>145000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</row>
    <row r="189" spans="1:83" s="2" customFormat="1" ht="25.5">
      <c r="A189" s="11" t="s">
        <v>401</v>
      </c>
      <c r="B189" s="7" t="s">
        <v>64</v>
      </c>
      <c r="C189" s="7" t="s">
        <v>167</v>
      </c>
      <c r="D189" s="7" t="s">
        <v>164</v>
      </c>
      <c r="E189" s="7" t="s">
        <v>177</v>
      </c>
      <c r="F189" s="5">
        <f>60000+85000</f>
        <v>145000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</row>
    <row r="190" spans="1:83" s="2" customFormat="1" ht="13.5">
      <c r="A190" s="9" t="s">
        <v>175</v>
      </c>
      <c r="B190" s="7" t="s">
        <v>76</v>
      </c>
      <c r="C190" s="7"/>
      <c r="D190" s="7"/>
      <c r="E190" s="7"/>
      <c r="F190" s="5">
        <f>F191</f>
        <v>15864220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</row>
    <row r="191" spans="1:83" s="2" customFormat="1" ht="25.5">
      <c r="A191" s="9" t="s">
        <v>366</v>
      </c>
      <c r="B191" s="7" t="s">
        <v>261</v>
      </c>
      <c r="C191" s="7" t="s">
        <v>167</v>
      </c>
      <c r="D191" s="7" t="s">
        <v>162</v>
      </c>
      <c r="E191" s="7" t="s">
        <v>0</v>
      </c>
      <c r="F191" s="5">
        <v>15864220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</row>
    <row r="192" spans="1:83" s="2" customFormat="1" ht="13.5">
      <c r="A192" s="11" t="s">
        <v>149</v>
      </c>
      <c r="B192" s="7" t="s">
        <v>60</v>
      </c>
      <c r="C192" s="7"/>
      <c r="D192" s="7"/>
      <c r="E192" s="7"/>
      <c r="F192" s="5">
        <f>SUM(F193:F224)</f>
        <v>137849444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</row>
    <row r="193" spans="1:83" s="2" customFormat="1" ht="38.25">
      <c r="A193" s="11" t="s">
        <v>367</v>
      </c>
      <c r="B193" s="7" t="s">
        <v>262</v>
      </c>
      <c r="C193" s="7" t="s">
        <v>167</v>
      </c>
      <c r="D193" s="7" t="s">
        <v>161</v>
      </c>
      <c r="E193" s="7" t="s">
        <v>177</v>
      </c>
      <c r="F193" s="5">
        <v>650000</v>
      </c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</row>
    <row r="194" spans="1:83" s="2" customFormat="1" ht="25.5">
      <c r="A194" s="16" t="s">
        <v>368</v>
      </c>
      <c r="B194" s="7" t="s">
        <v>262</v>
      </c>
      <c r="C194" s="7" t="s">
        <v>167</v>
      </c>
      <c r="D194" s="7" t="s">
        <v>161</v>
      </c>
      <c r="E194" s="7" t="s">
        <v>181</v>
      </c>
      <c r="F194" s="5">
        <v>41754800</v>
      </c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</row>
    <row r="195" spans="1:83" s="2" customFormat="1" ht="38.25">
      <c r="A195" s="11" t="s">
        <v>369</v>
      </c>
      <c r="B195" s="7" t="s">
        <v>263</v>
      </c>
      <c r="C195" s="7" t="s">
        <v>167</v>
      </c>
      <c r="D195" s="7" t="s">
        <v>161</v>
      </c>
      <c r="E195" s="7" t="s">
        <v>177</v>
      </c>
      <c r="F195" s="5">
        <v>27700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</row>
    <row r="196" spans="1:83" s="2" customFormat="1" ht="38.25">
      <c r="A196" s="16" t="s">
        <v>370</v>
      </c>
      <c r="B196" s="7" t="s">
        <v>263</v>
      </c>
      <c r="C196" s="7" t="s">
        <v>167</v>
      </c>
      <c r="D196" s="7" t="s">
        <v>161</v>
      </c>
      <c r="E196" s="7" t="s">
        <v>181</v>
      </c>
      <c r="F196" s="5">
        <v>1819900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</row>
    <row r="197" spans="1:83" s="2" customFormat="1" ht="25.5">
      <c r="A197" s="11" t="s">
        <v>371</v>
      </c>
      <c r="B197" s="7" t="s">
        <v>264</v>
      </c>
      <c r="C197" s="7" t="s">
        <v>167</v>
      </c>
      <c r="D197" s="7" t="s">
        <v>161</v>
      </c>
      <c r="E197" s="7" t="s">
        <v>177</v>
      </c>
      <c r="F197" s="5">
        <v>470800</v>
      </c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</row>
    <row r="198" spans="1:83" s="2" customFormat="1" ht="25.5">
      <c r="A198" s="16" t="s">
        <v>372</v>
      </c>
      <c r="B198" s="7" t="s">
        <v>264</v>
      </c>
      <c r="C198" s="7" t="s">
        <v>167</v>
      </c>
      <c r="D198" s="7" t="s">
        <v>161</v>
      </c>
      <c r="E198" s="7" t="s">
        <v>181</v>
      </c>
      <c r="F198" s="5">
        <v>30915500</v>
      </c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</row>
    <row r="199" spans="1:83" s="2" customFormat="1" ht="38.25">
      <c r="A199" s="29" t="s">
        <v>373</v>
      </c>
      <c r="B199" s="7" t="s">
        <v>265</v>
      </c>
      <c r="C199" s="7" t="s">
        <v>167</v>
      </c>
      <c r="D199" s="7" t="s">
        <v>161</v>
      </c>
      <c r="E199" s="7" t="s">
        <v>177</v>
      </c>
      <c r="F199" s="5">
        <v>1965</v>
      </c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</row>
    <row r="200" spans="1:83" s="2" customFormat="1" ht="38.25">
      <c r="A200" s="16" t="s">
        <v>374</v>
      </c>
      <c r="B200" s="7" t="s">
        <v>265</v>
      </c>
      <c r="C200" s="7" t="s">
        <v>167</v>
      </c>
      <c r="D200" s="7" t="s">
        <v>161</v>
      </c>
      <c r="E200" s="7" t="s">
        <v>181</v>
      </c>
      <c r="F200" s="5">
        <v>129035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</row>
    <row r="201" spans="1:83" s="2" customFormat="1" ht="38.25">
      <c r="A201" s="11" t="s">
        <v>375</v>
      </c>
      <c r="B201" s="7" t="s">
        <v>266</v>
      </c>
      <c r="C201" s="7" t="s">
        <v>167</v>
      </c>
      <c r="D201" s="7" t="s">
        <v>161</v>
      </c>
      <c r="E201" s="7" t="s">
        <v>177</v>
      </c>
      <c r="F201" s="5">
        <v>280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</row>
    <row r="202" spans="1:83" s="2" customFormat="1" ht="38.25">
      <c r="A202" s="16" t="s">
        <v>376</v>
      </c>
      <c r="B202" s="7" t="s">
        <v>266</v>
      </c>
      <c r="C202" s="7" t="s">
        <v>167</v>
      </c>
      <c r="D202" s="7" t="s">
        <v>161</v>
      </c>
      <c r="E202" s="7" t="s">
        <v>181</v>
      </c>
      <c r="F202" s="5">
        <v>18120</v>
      </c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</row>
    <row r="203" spans="1:83" s="2" customFormat="1" ht="51">
      <c r="A203" s="29" t="s">
        <v>377</v>
      </c>
      <c r="B203" s="7" t="s">
        <v>267</v>
      </c>
      <c r="C203" s="7" t="s">
        <v>167</v>
      </c>
      <c r="D203" s="7" t="s">
        <v>161</v>
      </c>
      <c r="E203" s="7" t="s">
        <v>177</v>
      </c>
      <c r="F203" s="5">
        <v>113650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</row>
    <row r="204" spans="1:83" s="2" customFormat="1" ht="38.25">
      <c r="A204" s="28" t="s">
        <v>378</v>
      </c>
      <c r="B204" s="7" t="s">
        <v>267</v>
      </c>
      <c r="C204" s="7" t="s">
        <v>167</v>
      </c>
      <c r="D204" s="7" t="s">
        <v>161</v>
      </c>
      <c r="E204" s="7" t="s">
        <v>181</v>
      </c>
      <c r="F204" s="5">
        <v>4432250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</row>
    <row r="205" spans="1:83" s="2" customFormat="1" ht="25.5">
      <c r="A205" s="11" t="s">
        <v>379</v>
      </c>
      <c r="B205" s="7" t="s">
        <v>268</v>
      </c>
      <c r="C205" s="7" t="s">
        <v>167</v>
      </c>
      <c r="D205" s="7" t="s">
        <v>161</v>
      </c>
      <c r="E205" s="7" t="s">
        <v>177</v>
      </c>
      <c r="F205" s="5">
        <v>302400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</row>
    <row r="206" spans="1:83" s="2" customFormat="1" ht="25.5">
      <c r="A206" s="16" t="s">
        <v>380</v>
      </c>
      <c r="B206" s="7" t="s">
        <v>268</v>
      </c>
      <c r="C206" s="7" t="s">
        <v>167</v>
      </c>
      <c r="D206" s="7" t="s">
        <v>161</v>
      </c>
      <c r="E206" s="7" t="s">
        <v>181</v>
      </c>
      <c r="F206" s="5">
        <v>19797300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</row>
    <row r="207" spans="1:83" s="2" customFormat="1" ht="38.25">
      <c r="A207" s="29" t="s">
        <v>381</v>
      </c>
      <c r="B207" s="7" t="s">
        <v>269</v>
      </c>
      <c r="C207" s="7" t="s">
        <v>167</v>
      </c>
      <c r="D207" s="7" t="s">
        <v>161</v>
      </c>
      <c r="E207" s="7" t="s">
        <v>177</v>
      </c>
      <c r="F207" s="5">
        <v>6400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</row>
    <row r="208" spans="1:83" s="2" customFormat="1" ht="38.25">
      <c r="A208" s="28" t="s">
        <v>382</v>
      </c>
      <c r="B208" s="7" t="s">
        <v>269</v>
      </c>
      <c r="C208" s="7" t="s">
        <v>167</v>
      </c>
      <c r="D208" s="7" t="s">
        <v>161</v>
      </c>
      <c r="E208" s="7" t="s">
        <v>181</v>
      </c>
      <c r="F208" s="5">
        <v>418700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</row>
    <row r="209" spans="1:83" s="2" customFormat="1" ht="25.5">
      <c r="A209" s="11" t="s">
        <v>383</v>
      </c>
      <c r="B209" s="7" t="s">
        <v>270</v>
      </c>
      <c r="C209" s="7" t="s">
        <v>167</v>
      </c>
      <c r="D209" s="7" t="s">
        <v>161</v>
      </c>
      <c r="E209" s="7" t="s">
        <v>177</v>
      </c>
      <c r="F209" s="5">
        <v>78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</row>
    <row r="210" spans="1:83" s="2" customFormat="1" ht="25.5">
      <c r="A210" s="16" t="s">
        <v>384</v>
      </c>
      <c r="B210" s="7" t="s">
        <v>270</v>
      </c>
      <c r="C210" s="7" t="s">
        <v>167</v>
      </c>
      <c r="D210" s="7" t="s">
        <v>161</v>
      </c>
      <c r="E210" s="7" t="s">
        <v>181</v>
      </c>
      <c r="F210" s="5">
        <v>5122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</row>
    <row r="211" spans="1:83" s="2" customFormat="1" ht="51">
      <c r="A211" s="29" t="s">
        <v>385</v>
      </c>
      <c r="B211" s="7" t="s">
        <v>271</v>
      </c>
      <c r="C211" s="7" t="s">
        <v>167</v>
      </c>
      <c r="D211" s="7" t="s">
        <v>161</v>
      </c>
      <c r="E211" s="7" t="s">
        <v>177</v>
      </c>
      <c r="F211" s="5">
        <v>27500</v>
      </c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</row>
    <row r="212" spans="1:83" s="2" customFormat="1" ht="51">
      <c r="A212" s="28" t="s">
        <v>386</v>
      </c>
      <c r="B212" s="7" t="s">
        <v>271</v>
      </c>
      <c r="C212" s="7" t="s">
        <v>167</v>
      </c>
      <c r="D212" s="7" t="s">
        <v>161</v>
      </c>
      <c r="E212" s="7" t="s">
        <v>181</v>
      </c>
      <c r="F212" s="5">
        <v>1806100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</row>
    <row r="213" spans="1:83" s="2" customFormat="1" ht="38.25">
      <c r="A213" s="11" t="s">
        <v>388</v>
      </c>
      <c r="B213" s="7" t="s">
        <v>66</v>
      </c>
      <c r="C213" s="7" t="s">
        <v>167</v>
      </c>
      <c r="D213" s="7" t="s">
        <v>161</v>
      </c>
      <c r="E213" s="7" t="s">
        <v>177</v>
      </c>
      <c r="F213" s="5">
        <v>9900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</row>
    <row r="214" spans="1:83" s="2" customFormat="1" ht="25.5">
      <c r="A214" s="16" t="s">
        <v>389</v>
      </c>
      <c r="B214" s="7" t="s">
        <v>66</v>
      </c>
      <c r="C214" s="7" t="s">
        <v>167</v>
      </c>
      <c r="D214" s="7" t="s">
        <v>161</v>
      </c>
      <c r="E214" s="7" t="s">
        <v>181</v>
      </c>
      <c r="F214" s="5">
        <v>652100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</row>
    <row r="215" spans="1:83" s="23" customFormat="1" ht="38.25">
      <c r="A215" s="11" t="s">
        <v>390</v>
      </c>
      <c r="B215" s="7" t="s">
        <v>67</v>
      </c>
      <c r="C215" s="7" t="s">
        <v>167</v>
      </c>
      <c r="D215" s="7" t="s">
        <v>161</v>
      </c>
      <c r="E215" s="7" t="s">
        <v>177</v>
      </c>
      <c r="F215" s="5">
        <v>64023</v>
      </c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</row>
    <row r="216" spans="1:83" s="23" customFormat="1" ht="38.25">
      <c r="A216" s="16" t="s">
        <v>391</v>
      </c>
      <c r="B216" s="7" t="s">
        <v>67</v>
      </c>
      <c r="C216" s="7" t="s">
        <v>167</v>
      </c>
      <c r="D216" s="7" t="s">
        <v>161</v>
      </c>
      <c r="E216" s="7" t="s">
        <v>181</v>
      </c>
      <c r="F216" s="5">
        <v>4257277</v>
      </c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</row>
    <row r="217" spans="1:83" s="23" customFormat="1" ht="25.5">
      <c r="A217" s="11" t="s">
        <v>392</v>
      </c>
      <c r="B217" s="7" t="s">
        <v>68</v>
      </c>
      <c r="C217" s="7" t="s">
        <v>167</v>
      </c>
      <c r="D217" s="7" t="s">
        <v>161</v>
      </c>
      <c r="E217" s="7" t="s">
        <v>177</v>
      </c>
      <c r="F217" s="5">
        <v>85000</v>
      </c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</row>
    <row r="218" spans="1:83" s="23" customFormat="1" ht="25.5">
      <c r="A218" s="16" t="s">
        <v>393</v>
      </c>
      <c r="B218" s="7" t="s">
        <v>68</v>
      </c>
      <c r="C218" s="7" t="s">
        <v>167</v>
      </c>
      <c r="D218" s="7" t="s">
        <v>161</v>
      </c>
      <c r="E218" s="7" t="s">
        <v>181</v>
      </c>
      <c r="F218" s="5">
        <v>28156200</v>
      </c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</row>
    <row r="219" spans="1:83" s="2" customFormat="1" ht="51">
      <c r="A219" s="29" t="s">
        <v>394</v>
      </c>
      <c r="B219" s="7" t="s">
        <v>185</v>
      </c>
      <c r="C219" s="7" t="s">
        <v>167</v>
      </c>
      <c r="D219" s="7" t="s">
        <v>161</v>
      </c>
      <c r="E219" s="7" t="s">
        <v>177</v>
      </c>
      <c r="F219" s="5">
        <v>237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</row>
    <row r="220" spans="1:83" s="2" customFormat="1" ht="51">
      <c r="A220" s="28" t="s">
        <v>395</v>
      </c>
      <c r="B220" s="7" t="s">
        <v>185</v>
      </c>
      <c r="C220" s="7" t="s">
        <v>167</v>
      </c>
      <c r="D220" s="7" t="s">
        <v>161</v>
      </c>
      <c r="E220" s="7" t="s">
        <v>181</v>
      </c>
      <c r="F220" s="5">
        <v>15563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</row>
    <row r="221" spans="1:83" s="2" customFormat="1" ht="25.5">
      <c r="A221" s="16" t="s">
        <v>402</v>
      </c>
      <c r="B221" s="7" t="s">
        <v>61</v>
      </c>
      <c r="C221" s="7" t="s">
        <v>167</v>
      </c>
      <c r="D221" s="7" t="s">
        <v>164</v>
      </c>
      <c r="E221" s="7" t="s">
        <v>181</v>
      </c>
      <c r="F221" s="5">
        <f>1260000+102000</f>
        <v>1362000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</row>
    <row r="222" spans="1:83" s="2" customFormat="1" ht="13.5">
      <c r="A222" s="16" t="s">
        <v>533</v>
      </c>
      <c r="B222" s="7" t="s">
        <v>532</v>
      </c>
      <c r="C222" s="7" t="s">
        <v>167</v>
      </c>
      <c r="D222" s="7" t="s">
        <v>164</v>
      </c>
      <c r="E222" s="7" t="s">
        <v>181</v>
      </c>
      <c r="F222" s="5">
        <v>300000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</row>
    <row r="223" spans="1:83" s="2" customFormat="1" ht="13.5">
      <c r="A223" s="16" t="s">
        <v>403</v>
      </c>
      <c r="B223" s="7" t="s">
        <v>62</v>
      </c>
      <c r="C223" s="7" t="s">
        <v>167</v>
      </c>
      <c r="D223" s="7" t="s">
        <v>164</v>
      </c>
      <c r="E223" s="7" t="s">
        <v>181</v>
      </c>
      <c r="F223" s="5">
        <v>89544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</row>
    <row r="224" spans="1:83" s="2" customFormat="1" ht="25.5">
      <c r="A224" s="16" t="s">
        <v>404</v>
      </c>
      <c r="B224" s="7" t="s">
        <v>63</v>
      </c>
      <c r="C224" s="7" t="s">
        <v>167</v>
      </c>
      <c r="D224" s="7" t="s">
        <v>164</v>
      </c>
      <c r="E224" s="7" t="s">
        <v>181</v>
      </c>
      <c r="F224" s="5">
        <v>160000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</row>
    <row r="225" spans="1:83" s="2" customFormat="1" ht="13.5">
      <c r="A225" s="11" t="s">
        <v>179</v>
      </c>
      <c r="B225" s="7" t="s">
        <v>57</v>
      </c>
      <c r="C225" s="7"/>
      <c r="D225" s="7"/>
      <c r="E225" s="7"/>
      <c r="F225" s="5">
        <f>F226</f>
        <v>30000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</row>
    <row r="226" spans="1:83" s="2" customFormat="1" ht="25.5">
      <c r="A226" s="11" t="s">
        <v>405</v>
      </c>
      <c r="B226" s="7" t="s">
        <v>58</v>
      </c>
      <c r="C226" s="7" t="s">
        <v>167</v>
      </c>
      <c r="D226" s="7" t="s">
        <v>164</v>
      </c>
      <c r="E226" s="7" t="s">
        <v>180</v>
      </c>
      <c r="F226" s="5">
        <v>30000</v>
      </c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</row>
    <row r="227" spans="1:83" s="2" customFormat="1" ht="13.5">
      <c r="A227" s="16" t="s">
        <v>148</v>
      </c>
      <c r="B227" s="7" t="s">
        <v>69</v>
      </c>
      <c r="C227" s="7"/>
      <c r="D227" s="7"/>
      <c r="E227" s="7"/>
      <c r="F227" s="5">
        <f>F228</f>
        <v>7192000</v>
      </c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</row>
    <row r="228" spans="1:83" s="2" customFormat="1" ht="25.5">
      <c r="A228" s="16" t="s">
        <v>396</v>
      </c>
      <c r="B228" s="7" t="s">
        <v>70</v>
      </c>
      <c r="C228" s="7" t="s">
        <v>167</v>
      </c>
      <c r="D228" s="7" t="s">
        <v>161</v>
      </c>
      <c r="E228" s="7" t="s">
        <v>181</v>
      </c>
      <c r="F228" s="5">
        <f>6802000+390000</f>
        <v>7192000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</row>
    <row r="229" spans="1:83" s="21" customFormat="1" ht="25.5">
      <c r="A229" s="32" t="s">
        <v>187</v>
      </c>
      <c r="B229" s="26" t="s">
        <v>99</v>
      </c>
      <c r="C229" s="26" t="s">
        <v>160</v>
      </c>
      <c r="D229" s="26" t="s">
        <v>164</v>
      </c>
      <c r="E229" s="26"/>
      <c r="F229" s="6">
        <f>F230</f>
        <v>12716644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</row>
    <row r="230" spans="1:83" s="22" customFormat="1" ht="13.5">
      <c r="A230" s="11" t="s">
        <v>4</v>
      </c>
      <c r="B230" s="7" t="s">
        <v>100</v>
      </c>
      <c r="C230" s="7" t="s">
        <v>160</v>
      </c>
      <c r="D230" s="7" t="s">
        <v>164</v>
      </c>
      <c r="E230" s="7"/>
      <c r="F230" s="5">
        <f>F231+F232+F233</f>
        <v>12716644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</row>
    <row r="231" spans="1:83" s="22" customFormat="1" ht="51">
      <c r="A231" s="29" t="s">
        <v>334</v>
      </c>
      <c r="B231" s="7" t="s">
        <v>101</v>
      </c>
      <c r="C231" s="7" t="s">
        <v>160</v>
      </c>
      <c r="D231" s="7" t="s">
        <v>164</v>
      </c>
      <c r="E231" s="7" t="s">
        <v>176</v>
      </c>
      <c r="F231" s="5">
        <v>6218357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</row>
    <row r="232" spans="1:83" s="22" customFormat="1" ht="31.5" customHeight="1">
      <c r="A232" s="11" t="s">
        <v>354</v>
      </c>
      <c r="B232" s="7" t="s">
        <v>101</v>
      </c>
      <c r="C232" s="7" t="s">
        <v>160</v>
      </c>
      <c r="D232" s="7" t="s">
        <v>164</v>
      </c>
      <c r="E232" s="7" t="s">
        <v>177</v>
      </c>
      <c r="F232" s="5">
        <v>2998287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</row>
    <row r="233" spans="1:83" s="22" customFormat="1" ht="51">
      <c r="A233" s="29" t="s">
        <v>400</v>
      </c>
      <c r="B233" s="7" t="s">
        <v>186</v>
      </c>
      <c r="C233" s="7" t="s">
        <v>160</v>
      </c>
      <c r="D233" s="7" t="s">
        <v>164</v>
      </c>
      <c r="E233" s="7" t="s">
        <v>176</v>
      </c>
      <c r="F233" s="5">
        <v>3500000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</row>
    <row r="234" spans="1:83" s="21" customFormat="1" ht="25.5">
      <c r="A234" s="30" t="s">
        <v>212</v>
      </c>
      <c r="B234" s="26" t="s">
        <v>132</v>
      </c>
      <c r="C234" s="26" t="s">
        <v>167</v>
      </c>
      <c r="D234" s="26" t="s">
        <v>163</v>
      </c>
      <c r="E234" s="26"/>
      <c r="F234" s="6">
        <f>F235+F238</f>
        <v>3616009</v>
      </c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</row>
    <row r="235" spans="1:83" s="22" customFormat="1" ht="13.5">
      <c r="A235" s="16" t="s">
        <v>131</v>
      </c>
      <c r="B235" s="7" t="s">
        <v>133</v>
      </c>
      <c r="C235" s="7" t="s">
        <v>167</v>
      </c>
      <c r="D235" s="7" t="s">
        <v>163</v>
      </c>
      <c r="E235" s="7"/>
      <c r="F235" s="5">
        <f t="shared" ref="F235" si="4">F236</f>
        <v>3264009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</row>
    <row r="236" spans="1:83" s="22" customFormat="1" ht="13.5">
      <c r="A236" s="16" t="s">
        <v>134</v>
      </c>
      <c r="B236" s="7" t="s">
        <v>500</v>
      </c>
      <c r="C236" s="7" t="s">
        <v>167</v>
      </c>
      <c r="D236" s="7" t="s">
        <v>163</v>
      </c>
      <c r="E236" s="7"/>
      <c r="F236" s="5">
        <f>F237</f>
        <v>3264009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</row>
    <row r="237" spans="1:83" s="22" customFormat="1" ht="51">
      <c r="A237" s="28" t="s">
        <v>463</v>
      </c>
      <c r="B237" s="7" t="s">
        <v>501</v>
      </c>
      <c r="C237" s="7" t="s">
        <v>167</v>
      </c>
      <c r="D237" s="7" t="s">
        <v>163</v>
      </c>
      <c r="E237" s="7" t="s">
        <v>181</v>
      </c>
      <c r="F237" s="5">
        <v>3264009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</row>
    <row r="238" spans="1:83" s="22" customFormat="1" ht="25.5" customHeight="1">
      <c r="A238" s="28" t="s">
        <v>566</v>
      </c>
      <c r="B238" s="7" t="s">
        <v>562</v>
      </c>
      <c r="C238" s="7"/>
      <c r="D238" s="7"/>
      <c r="E238" s="7"/>
      <c r="F238" s="5">
        <f>F239</f>
        <v>352000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</row>
    <row r="239" spans="1:83" s="22" customFormat="1" ht="13.5">
      <c r="A239" s="11" t="s">
        <v>87</v>
      </c>
      <c r="B239" s="7" t="s">
        <v>563</v>
      </c>
      <c r="C239" s="7"/>
      <c r="D239" s="7"/>
      <c r="E239" s="7"/>
      <c r="F239" s="5">
        <f>F240</f>
        <v>352000</v>
      </c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</row>
    <row r="240" spans="1:83" s="22" customFormat="1" ht="25.5">
      <c r="A240" s="28" t="s">
        <v>565</v>
      </c>
      <c r="B240" s="7" t="s">
        <v>564</v>
      </c>
      <c r="C240" s="7" t="s">
        <v>160</v>
      </c>
      <c r="D240" s="7" t="s">
        <v>172</v>
      </c>
      <c r="E240" s="7" t="s">
        <v>177</v>
      </c>
      <c r="F240" s="5">
        <v>352000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</row>
    <row r="241" spans="1:83" s="21" customFormat="1" ht="25.5">
      <c r="A241" s="32" t="s">
        <v>211</v>
      </c>
      <c r="B241" s="26" t="s">
        <v>102</v>
      </c>
      <c r="C241" s="26"/>
      <c r="D241" s="26"/>
      <c r="E241" s="26"/>
      <c r="F241" s="6">
        <f>F242+F246+F252+F249</f>
        <v>20686998.550000001</v>
      </c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</row>
    <row r="242" spans="1:83" s="22" customFormat="1" ht="13.5">
      <c r="A242" s="11" t="s">
        <v>4</v>
      </c>
      <c r="B242" s="7" t="s">
        <v>103</v>
      </c>
      <c r="C242" s="7"/>
      <c r="D242" s="7"/>
      <c r="E242" s="7"/>
      <c r="F242" s="5">
        <f>F243+F244+F245</f>
        <v>12392203.550000001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</row>
    <row r="243" spans="1:83" s="22" customFormat="1" ht="51">
      <c r="A243" s="29" t="s">
        <v>334</v>
      </c>
      <c r="B243" s="7" t="s">
        <v>104</v>
      </c>
      <c r="C243" s="7" t="s">
        <v>160</v>
      </c>
      <c r="D243" s="7" t="s">
        <v>172</v>
      </c>
      <c r="E243" s="7" t="s">
        <v>176</v>
      </c>
      <c r="F243" s="5">
        <v>7835077.2000000002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</row>
    <row r="244" spans="1:83" s="22" customFormat="1" ht="38.25">
      <c r="A244" s="11" t="s">
        <v>354</v>
      </c>
      <c r="B244" s="7" t="s">
        <v>104</v>
      </c>
      <c r="C244" s="7" t="s">
        <v>160</v>
      </c>
      <c r="D244" s="7" t="s">
        <v>172</v>
      </c>
      <c r="E244" s="7" t="s">
        <v>177</v>
      </c>
      <c r="F244" s="5">
        <v>1057126.3500000001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</row>
    <row r="245" spans="1:83" s="22" customFormat="1" ht="51">
      <c r="A245" s="29" t="s">
        <v>400</v>
      </c>
      <c r="B245" s="7" t="s">
        <v>210</v>
      </c>
      <c r="C245" s="7" t="s">
        <v>160</v>
      </c>
      <c r="D245" s="7" t="s">
        <v>172</v>
      </c>
      <c r="E245" s="7" t="s">
        <v>176</v>
      </c>
      <c r="F245" s="5">
        <v>3500000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</row>
    <row r="246" spans="1:83" s="22" customFormat="1" ht="13.5">
      <c r="A246" s="11" t="s">
        <v>87</v>
      </c>
      <c r="B246" s="7" t="s">
        <v>105</v>
      </c>
      <c r="C246" s="7"/>
      <c r="D246" s="7"/>
      <c r="E246" s="7"/>
      <c r="F246" s="5">
        <f>F248+F247</f>
        <v>1509795</v>
      </c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</row>
    <row r="247" spans="1:83" s="22" customFormat="1" ht="25.5">
      <c r="A247" s="11" t="s">
        <v>462</v>
      </c>
      <c r="B247" s="7" t="s">
        <v>109</v>
      </c>
      <c r="C247" s="7" t="s">
        <v>163</v>
      </c>
      <c r="D247" s="7" t="s">
        <v>170</v>
      </c>
      <c r="E247" s="7" t="s">
        <v>177</v>
      </c>
      <c r="F247" s="5">
        <v>96000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</row>
    <row r="248" spans="1:83" s="22" customFormat="1" ht="25.5">
      <c r="A248" s="11" t="s">
        <v>460</v>
      </c>
      <c r="B248" s="7" t="s">
        <v>106</v>
      </c>
      <c r="C248" s="7" t="s">
        <v>160</v>
      </c>
      <c r="D248" s="7" t="s">
        <v>172</v>
      </c>
      <c r="E248" s="7" t="s">
        <v>177</v>
      </c>
      <c r="F248" s="5">
        <f>1230075+169720+14000</f>
        <v>1413795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</row>
    <row r="249" spans="1:83" s="22" customFormat="1" ht="25.5">
      <c r="A249" s="11" t="s">
        <v>72</v>
      </c>
      <c r="B249" s="7" t="s">
        <v>518</v>
      </c>
      <c r="C249" s="7"/>
      <c r="D249" s="7"/>
      <c r="E249" s="7"/>
      <c r="F249" s="5">
        <f>F250+F251</f>
        <v>6591000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</row>
    <row r="250" spans="1:83" s="22" customFormat="1" ht="25.5">
      <c r="A250" s="11" t="s">
        <v>523</v>
      </c>
      <c r="B250" s="7" t="s">
        <v>519</v>
      </c>
      <c r="C250" s="7" t="s">
        <v>160</v>
      </c>
      <c r="D250" s="7" t="s">
        <v>172</v>
      </c>
      <c r="E250" s="7" t="s">
        <v>180</v>
      </c>
      <c r="F250" s="5">
        <v>1000000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</row>
    <row r="251" spans="1:83" s="22" customFormat="1" ht="25.5">
      <c r="A251" s="11" t="s">
        <v>591</v>
      </c>
      <c r="B251" s="7" t="s">
        <v>590</v>
      </c>
      <c r="C251" s="7" t="s">
        <v>168</v>
      </c>
      <c r="D251" s="7" t="s">
        <v>162</v>
      </c>
      <c r="E251" s="7" t="s">
        <v>180</v>
      </c>
      <c r="F251" s="5">
        <v>5591000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</row>
    <row r="252" spans="1:83" s="22" customFormat="1" ht="13.5">
      <c r="A252" s="11" t="s">
        <v>179</v>
      </c>
      <c r="B252" s="7" t="s">
        <v>107</v>
      </c>
      <c r="C252" s="7"/>
      <c r="D252" s="7"/>
      <c r="E252" s="7"/>
      <c r="F252" s="5">
        <f>F253</f>
        <v>194000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</row>
    <row r="253" spans="1:83" s="21" customFormat="1" ht="25.5">
      <c r="A253" s="11" t="s">
        <v>461</v>
      </c>
      <c r="B253" s="7" t="s">
        <v>110</v>
      </c>
      <c r="C253" s="7" t="s">
        <v>160</v>
      </c>
      <c r="D253" s="7" t="s">
        <v>172</v>
      </c>
      <c r="E253" s="7" t="s">
        <v>180</v>
      </c>
      <c r="F253" s="5">
        <f>140000+54000</f>
        <v>194000</v>
      </c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</row>
    <row r="254" spans="1:83" s="21" customFormat="1" ht="25.5">
      <c r="A254" s="30" t="s">
        <v>233</v>
      </c>
      <c r="B254" s="26" t="s">
        <v>136</v>
      </c>
      <c r="C254" s="26"/>
      <c r="D254" s="26"/>
      <c r="E254" s="26"/>
      <c r="F254" s="6">
        <f t="shared" ref="F254" si="5">F255</f>
        <v>5505952</v>
      </c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</row>
    <row r="255" spans="1:83" s="22" customFormat="1" ht="13.5">
      <c r="A255" s="16" t="s">
        <v>87</v>
      </c>
      <c r="B255" s="7" t="s">
        <v>123</v>
      </c>
      <c r="C255" s="7" t="s">
        <v>137</v>
      </c>
      <c r="D255" s="7" t="s">
        <v>162</v>
      </c>
      <c r="E255" s="7"/>
      <c r="F255" s="5">
        <f>F256</f>
        <v>5505952</v>
      </c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</row>
    <row r="256" spans="1:83" s="22" customFormat="1" ht="25.5">
      <c r="A256" s="11" t="s">
        <v>423</v>
      </c>
      <c r="B256" s="7" t="s">
        <v>219</v>
      </c>
      <c r="C256" s="7" t="s">
        <v>168</v>
      </c>
      <c r="D256" s="7" t="s">
        <v>162</v>
      </c>
      <c r="E256" s="7" t="s">
        <v>177</v>
      </c>
      <c r="F256" s="5">
        <v>5505952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</row>
    <row r="257" spans="1:83" s="21" customFormat="1" ht="25.5">
      <c r="A257" s="30" t="s">
        <v>222</v>
      </c>
      <c r="B257" s="26" t="s">
        <v>85</v>
      </c>
      <c r="C257" s="26" t="s">
        <v>163</v>
      </c>
      <c r="D257" s="26" t="s">
        <v>165</v>
      </c>
      <c r="E257" s="26"/>
      <c r="F257" s="6">
        <f>F260+F258</f>
        <v>44194539.899999999</v>
      </c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</row>
    <row r="258" spans="1:83" s="21" customFormat="1" ht="13.5">
      <c r="A258" s="16" t="s">
        <v>87</v>
      </c>
      <c r="B258" s="7" t="s">
        <v>535</v>
      </c>
      <c r="C258" s="7"/>
      <c r="D258" s="7"/>
      <c r="E258" s="7"/>
      <c r="F258" s="5">
        <f>F259</f>
        <v>20020</v>
      </c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</row>
    <row r="259" spans="1:83" s="21" customFormat="1" ht="25.5">
      <c r="A259" s="16" t="s">
        <v>536</v>
      </c>
      <c r="B259" s="7" t="s">
        <v>534</v>
      </c>
      <c r="C259" s="7" t="s">
        <v>71</v>
      </c>
      <c r="D259" s="7" t="s">
        <v>165</v>
      </c>
      <c r="E259" s="7" t="s">
        <v>177</v>
      </c>
      <c r="F259" s="5">
        <v>20020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</row>
    <row r="260" spans="1:83" s="22" customFormat="1" ht="13.5">
      <c r="A260" s="16" t="s">
        <v>213</v>
      </c>
      <c r="B260" s="7" t="s">
        <v>117</v>
      </c>
      <c r="C260" s="7"/>
      <c r="D260" s="7"/>
      <c r="E260" s="7"/>
      <c r="F260" s="5">
        <f>SUM(F261:F268)</f>
        <v>44174519.899999999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</row>
    <row r="261" spans="1:83" s="22" customFormat="1" ht="25.5">
      <c r="A261" s="11" t="s">
        <v>439</v>
      </c>
      <c r="B261" s="7" t="s">
        <v>305</v>
      </c>
      <c r="C261" s="7" t="s">
        <v>163</v>
      </c>
      <c r="D261" s="7" t="s">
        <v>165</v>
      </c>
      <c r="E261" s="7" t="s">
        <v>177</v>
      </c>
      <c r="F261" s="5">
        <f>26220900+1384000</f>
        <v>27604900</v>
      </c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</row>
    <row r="262" spans="1:83" s="22" customFormat="1" ht="25.5">
      <c r="A262" s="11" t="s">
        <v>440</v>
      </c>
      <c r="B262" s="7" t="s">
        <v>118</v>
      </c>
      <c r="C262" s="7" t="s">
        <v>163</v>
      </c>
      <c r="D262" s="7" t="s">
        <v>165</v>
      </c>
      <c r="E262" s="7" t="s">
        <v>177</v>
      </c>
      <c r="F262" s="5">
        <v>8214863.2000000002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</row>
    <row r="263" spans="1:83" s="22" customFormat="1" ht="25.5">
      <c r="A263" s="11" t="s">
        <v>441</v>
      </c>
      <c r="B263" s="7" t="s">
        <v>119</v>
      </c>
      <c r="C263" s="7" t="s">
        <v>163</v>
      </c>
      <c r="D263" s="7" t="s">
        <v>165</v>
      </c>
      <c r="E263" s="7" t="s">
        <v>177</v>
      </c>
      <c r="F263" s="5">
        <v>237749.9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</row>
    <row r="264" spans="1:83" s="22" customFormat="1" ht="25.5">
      <c r="A264" s="11" t="s">
        <v>442</v>
      </c>
      <c r="B264" s="7" t="s">
        <v>120</v>
      </c>
      <c r="C264" s="7" t="s">
        <v>163</v>
      </c>
      <c r="D264" s="7" t="s">
        <v>165</v>
      </c>
      <c r="E264" s="7" t="s">
        <v>177</v>
      </c>
      <c r="F264" s="5">
        <v>684897.8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</row>
    <row r="265" spans="1:83" s="22" customFormat="1" ht="25.5">
      <c r="A265" s="11" t="s">
        <v>443</v>
      </c>
      <c r="B265" s="7" t="s">
        <v>121</v>
      </c>
      <c r="C265" s="7" t="s">
        <v>163</v>
      </c>
      <c r="D265" s="7" t="s">
        <v>165</v>
      </c>
      <c r="E265" s="7" t="s">
        <v>177</v>
      </c>
      <c r="F265" s="5">
        <v>200000</v>
      </c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</row>
    <row r="266" spans="1:83" s="22" customFormat="1" ht="13.5">
      <c r="A266" s="11" t="s">
        <v>444</v>
      </c>
      <c r="B266" s="7" t="s">
        <v>122</v>
      </c>
      <c r="C266" s="7" t="s">
        <v>163</v>
      </c>
      <c r="D266" s="7" t="s">
        <v>165</v>
      </c>
      <c r="E266" s="7" t="s">
        <v>177</v>
      </c>
      <c r="F266" s="5">
        <v>1600000</v>
      </c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</row>
    <row r="267" spans="1:83" s="22" customFormat="1" ht="25.5">
      <c r="A267" s="11" t="s">
        <v>445</v>
      </c>
      <c r="B267" s="7" t="s">
        <v>228</v>
      </c>
      <c r="C267" s="7" t="s">
        <v>163</v>
      </c>
      <c r="D267" s="7" t="s">
        <v>165</v>
      </c>
      <c r="E267" s="7" t="s">
        <v>177</v>
      </c>
      <c r="F267" s="5">
        <f>3232506+400000</f>
        <v>3632506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</row>
    <row r="268" spans="1:83" s="22" customFormat="1" ht="13.5">
      <c r="A268" s="11" t="s">
        <v>446</v>
      </c>
      <c r="B268" s="7" t="s">
        <v>294</v>
      </c>
      <c r="C268" s="7" t="s">
        <v>163</v>
      </c>
      <c r="D268" s="7" t="s">
        <v>165</v>
      </c>
      <c r="E268" s="7" t="s">
        <v>177</v>
      </c>
      <c r="F268" s="5">
        <v>1999603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</row>
    <row r="269" spans="1:83" s="21" customFormat="1" ht="25.5">
      <c r="A269" s="30" t="s">
        <v>197</v>
      </c>
      <c r="B269" s="26" t="s">
        <v>90</v>
      </c>
      <c r="C269" s="26" t="s">
        <v>164</v>
      </c>
      <c r="D269" s="26" t="s">
        <v>168</v>
      </c>
      <c r="E269" s="26"/>
      <c r="F269" s="6">
        <f t="shared" ref="F269:F270" si="6">F270</f>
        <v>800000</v>
      </c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</row>
    <row r="270" spans="1:83" s="22" customFormat="1" ht="13.5">
      <c r="A270" s="16" t="s">
        <v>87</v>
      </c>
      <c r="B270" s="7" t="s">
        <v>91</v>
      </c>
      <c r="C270" s="7"/>
      <c r="D270" s="7"/>
      <c r="E270" s="7"/>
      <c r="F270" s="5">
        <f t="shared" si="6"/>
        <v>800000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</row>
    <row r="271" spans="1:83" s="22" customFormat="1" ht="25.5">
      <c r="A271" s="11" t="s">
        <v>425</v>
      </c>
      <c r="B271" s="7" t="s">
        <v>130</v>
      </c>
      <c r="C271" s="7" t="s">
        <v>164</v>
      </c>
      <c r="D271" s="7" t="s">
        <v>168</v>
      </c>
      <c r="E271" s="7" t="s">
        <v>177</v>
      </c>
      <c r="F271" s="5">
        <v>800000</v>
      </c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</row>
    <row r="272" spans="1:83" s="21" customFormat="1" ht="13.5">
      <c r="A272" s="30" t="s">
        <v>214</v>
      </c>
      <c r="B272" s="26" t="s">
        <v>89</v>
      </c>
      <c r="C272" s="26"/>
      <c r="D272" s="26"/>
      <c r="E272" s="26"/>
      <c r="F272" s="6">
        <f>F282+F290+F294+F276+F288+F273+F274+F275</f>
        <v>44635311.659999996</v>
      </c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</row>
    <row r="273" spans="1:83" s="21" customFormat="1" ht="46.5" customHeight="1">
      <c r="A273" s="11" t="s">
        <v>570</v>
      </c>
      <c r="B273" s="7" t="s">
        <v>567</v>
      </c>
      <c r="C273" s="7" t="s">
        <v>168</v>
      </c>
      <c r="D273" s="7" t="s">
        <v>161</v>
      </c>
      <c r="E273" s="7" t="s">
        <v>177</v>
      </c>
      <c r="F273" s="5">
        <v>1187354</v>
      </c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</row>
    <row r="274" spans="1:83" s="21" customFormat="1" ht="48.75" customHeight="1">
      <c r="A274" s="51" t="s">
        <v>571</v>
      </c>
      <c r="B274" s="7" t="s">
        <v>568</v>
      </c>
      <c r="C274" s="7" t="s">
        <v>168</v>
      </c>
      <c r="D274" s="7" t="s">
        <v>161</v>
      </c>
      <c r="E274" s="7" t="s">
        <v>177</v>
      </c>
      <c r="F274" s="5">
        <v>3644024</v>
      </c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</row>
    <row r="275" spans="1:83" s="21" customFormat="1" ht="36.75" customHeight="1">
      <c r="A275" s="11" t="s">
        <v>572</v>
      </c>
      <c r="B275" s="7" t="s">
        <v>569</v>
      </c>
      <c r="C275" s="7" t="s">
        <v>168</v>
      </c>
      <c r="D275" s="7" t="s">
        <v>161</v>
      </c>
      <c r="E275" s="7" t="s">
        <v>177</v>
      </c>
      <c r="F275" s="5">
        <v>1300000</v>
      </c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</row>
    <row r="276" spans="1:83" s="22" customFormat="1" ht="13.5">
      <c r="A276" s="11" t="s">
        <v>4</v>
      </c>
      <c r="B276" s="7" t="s">
        <v>127</v>
      </c>
      <c r="C276" s="7"/>
      <c r="D276" s="7"/>
      <c r="E276" s="7"/>
      <c r="F276" s="5">
        <f>SUM(F277:F281)</f>
        <v>12782517.050000001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</row>
    <row r="277" spans="1:83" s="22" customFormat="1" ht="51">
      <c r="A277" s="29" t="s">
        <v>334</v>
      </c>
      <c r="B277" s="7" t="s">
        <v>128</v>
      </c>
      <c r="C277" s="7" t="s">
        <v>168</v>
      </c>
      <c r="D277" s="7" t="s">
        <v>168</v>
      </c>
      <c r="E277" s="7" t="s">
        <v>176</v>
      </c>
      <c r="F277" s="5">
        <f>11280106.2+264240.88</f>
        <v>11544347.08</v>
      </c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</row>
    <row r="278" spans="1:83" s="22" customFormat="1" ht="32.25" customHeight="1">
      <c r="A278" s="11" t="s">
        <v>354</v>
      </c>
      <c r="B278" s="7" t="s">
        <v>128</v>
      </c>
      <c r="C278" s="7" t="s">
        <v>168</v>
      </c>
      <c r="D278" s="7" t="s">
        <v>168</v>
      </c>
      <c r="E278" s="7" t="s">
        <v>177</v>
      </c>
      <c r="F278" s="5">
        <v>1044219.97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</row>
    <row r="279" spans="1:83" s="22" customFormat="1" ht="25.5">
      <c r="A279" s="11" t="s">
        <v>405</v>
      </c>
      <c r="B279" s="7" t="s">
        <v>128</v>
      </c>
      <c r="C279" s="7" t="s">
        <v>168</v>
      </c>
      <c r="D279" s="7" t="s">
        <v>168</v>
      </c>
      <c r="E279" s="7" t="s">
        <v>180</v>
      </c>
      <c r="F279" s="5">
        <f>6350+125000</f>
        <v>131350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</row>
    <row r="280" spans="1:83" s="22" customFormat="1" ht="51">
      <c r="A280" s="29" t="s">
        <v>437</v>
      </c>
      <c r="B280" s="7" t="s">
        <v>245</v>
      </c>
      <c r="C280" s="7" t="s">
        <v>168</v>
      </c>
      <c r="D280" s="7" t="s">
        <v>168</v>
      </c>
      <c r="E280" s="7" t="s">
        <v>176</v>
      </c>
      <c r="F280" s="5">
        <v>44660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</row>
    <row r="281" spans="1:83" s="22" customFormat="1" ht="38.25">
      <c r="A281" s="11" t="s">
        <v>438</v>
      </c>
      <c r="B281" s="7" t="s">
        <v>245</v>
      </c>
      <c r="C281" s="7" t="s">
        <v>168</v>
      </c>
      <c r="D281" s="7" t="s">
        <v>168</v>
      </c>
      <c r="E281" s="7" t="s">
        <v>177</v>
      </c>
      <c r="F281" s="5">
        <v>17940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</row>
    <row r="282" spans="1:83" s="22" customFormat="1" ht="13.5">
      <c r="A282" s="16" t="s">
        <v>87</v>
      </c>
      <c r="B282" s="7" t="s">
        <v>129</v>
      </c>
      <c r="C282" s="7"/>
      <c r="D282" s="7"/>
      <c r="E282" s="7"/>
      <c r="F282" s="5">
        <f>F283+F284+F285+F286+F287</f>
        <v>14235220.140000001</v>
      </c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</row>
    <row r="283" spans="1:83" s="22" customFormat="1" ht="38.25">
      <c r="A283" s="29" t="s">
        <v>429</v>
      </c>
      <c r="B283" s="7" t="s">
        <v>306</v>
      </c>
      <c r="C283" s="7" t="s">
        <v>163</v>
      </c>
      <c r="D283" s="7" t="s">
        <v>168</v>
      </c>
      <c r="E283" s="7" t="s">
        <v>177</v>
      </c>
      <c r="F283" s="5">
        <v>654200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</row>
    <row r="284" spans="1:83" s="22" customFormat="1" ht="25.5">
      <c r="A284" s="11" t="s">
        <v>430</v>
      </c>
      <c r="B284" s="7" t="s">
        <v>124</v>
      </c>
      <c r="C284" s="7" t="s">
        <v>168</v>
      </c>
      <c r="D284" s="7" t="s">
        <v>161</v>
      </c>
      <c r="E284" s="7" t="s">
        <v>177</v>
      </c>
      <c r="F284" s="5">
        <v>1300000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</row>
    <row r="285" spans="1:83" s="22" customFormat="1" ht="13.5">
      <c r="A285" s="11" t="s">
        <v>431</v>
      </c>
      <c r="B285" s="7" t="s">
        <v>125</v>
      </c>
      <c r="C285" s="7" t="s">
        <v>168</v>
      </c>
      <c r="D285" s="7" t="s">
        <v>161</v>
      </c>
      <c r="E285" s="7" t="s">
        <v>177</v>
      </c>
      <c r="F285" s="5">
        <v>5715493.3799999999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</row>
    <row r="286" spans="1:83" s="22" customFormat="1" ht="25.5">
      <c r="A286" s="11" t="s">
        <v>432</v>
      </c>
      <c r="B286" s="7" t="s">
        <v>126</v>
      </c>
      <c r="C286" s="7" t="s">
        <v>168</v>
      </c>
      <c r="D286" s="7" t="s">
        <v>161</v>
      </c>
      <c r="E286" s="7" t="s">
        <v>177</v>
      </c>
      <c r="F286" s="5">
        <f>5825526.76+300000+400000</f>
        <v>6525526.7599999998</v>
      </c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</row>
    <row r="287" spans="1:83" s="22" customFormat="1" ht="25.5">
      <c r="A287" s="29" t="s">
        <v>573</v>
      </c>
      <c r="B287" s="7" t="s">
        <v>126</v>
      </c>
      <c r="C287" s="7" t="s">
        <v>168</v>
      </c>
      <c r="D287" s="7" t="s">
        <v>161</v>
      </c>
      <c r="E287" s="7" t="s">
        <v>181</v>
      </c>
      <c r="F287" s="5">
        <v>40000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</row>
    <row r="288" spans="1:83" s="22" customFormat="1" ht="13.5">
      <c r="A288" s="29" t="s">
        <v>179</v>
      </c>
      <c r="B288" s="7" t="s">
        <v>524</v>
      </c>
      <c r="C288" s="7"/>
      <c r="D288" s="7"/>
      <c r="E288" s="7"/>
      <c r="F288" s="5">
        <f>F289</f>
        <v>1525395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</row>
    <row r="289" spans="1:83" s="22" customFormat="1" ht="25.5">
      <c r="A289" s="29" t="s">
        <v>405</v>
      </c>
      <c r="B289" s="7" t="s">
        <v>525</v>
      </c>
      <c r="C289" s="7" t="s">
        <v>168</v>
      </c>
      <c r="D289" s="7" t="s">
        <v>168</v>
      </c>
      <c r="E289" s="7" t="s">
        <v>180</v>
      </c>
      <c r="F289" s="5">
        <f>1291762+233633</f>
        <v>1525395</v>
      </c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</row>
    <row r="290" spans="1:83" s="22" customFormat="1" ht="13.5">
      <c r="A290" s="16" t="s">
        <v>174</v>
      </c>
      <c r="B290" s="7" t="s">
        <v>215</v>
      </c>
      <c r="C290" s="7"/>
      <c r="D290" s="7"/>
      <c r="E290" s="7"/>
      <c r="F290" s="5">
        <f>SUM(F291:F293)</f>
        <v>9176421.4699999988</v>
      </c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</row>
    <row r="291" spans="1:83" s="22" customFormat="1" ht="38.25">
      <c r="A291" s="11" t="s">
        <v>433</v>
      </c>
      <c r="B291" s="7" t="s">
        <v>216</v>
      </c>
      <c r="C291" s="7" t="s">
        <v>168</v>
      </c>
      <c r="D291" s="7" t="s">
        <v>161</v>
      </c>
      <c r="E291" s="7" t="s">
        <v>176</v>
      </c>
      <c r="F291" s="5">
        <f>4267123+166536+34052</f>
        <v>4467711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</row>
    <row r="292" spans="1:83" s="22" customFormat="1" ht="25.5">
      <c r="A292" s="11" t="s">
        <v>434</v>
      </c>
      <c r="B292" s="7" t="s">
        <v>216</v>
      </c>
      <c r="C292" s="7" t="s">
        <v>168</v>
      </c>
      <c r="D292" s="7" t="s">
        <v>161</v>
      </c>
      <c r="E292" s="7" t="s">
        <v>177</v>
      </c>
      <c r="F292" s="5">
        <v>3631288.44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</row>
    <row r="293" spans="1:83" s="22" customFormat="1" ht="13.5">
      <c r="A293" s="11" t="s">
        <v>435</v>
      </c>
      <c r="B293" s="7" t="s">
        <v>216</v>
      </c>
      <c r="C293" s="7" t="s">
        <v>168</v>
      </c>
      <c r="D293" s="7" t="s">
        <v>161</v>
      </c>
      <c r="E293" s="7" t="s">
        <v>180</v>
      </c>
      <c r="F293" s="5">
        <f>1070000+1843+5579.03</f>
        <v>1077422.03</v>
      </c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</row>
    <row r="294" spans="1:83" s="22" customFormat="1" ht="13.5">
      <c r="A294" s="11" t="s">
        <v>297</v>
      </c>
      <c r="B294" s="7" t="s">
        <v>295</v>
      </c>
      <c r="C294" s="7"/>
      <c r="D294" s="7"/>
      <c r="E294" s="7"/>
      <c r="F294" s="5">
        <f>F295</f>
        <v>784380</v>
      </c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</row>
    <row r="295" spans="1:83" s="22" customFormat="1" ht="25.5">
      <c r="A295" s="11" t="s">
        <v>436</v>
      </c>
      <c r="B295" s="7" t="s">
        <v>296</v>
      </c>
      <c r="C295" s="7" t="s">
        <v>168</v>
      </c>
      <c r="D295" s="7" t="s">
        <v>161</v>
      </c>
      <c r="E295" s="7" t="s">
        <v>177</v>
      </c>
      <c r="F295" s="5">
        <v>784380</v>
      </c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</row>
    <row r="296" spans="1:83" s="21" customFormat="1" ht="25.5">
      <c r="A296" s="30" t="s">
        <v>207</v>
      </c>
      <c r="B296" s="26" t="s">
        <v>86</v>
      </c>
      <c r="C296" s="26"/>
      <c r="D296" s="26"/>
      <c r="E296" s="26"/>
      <c r="F296" s="6">
        <f>F298+F301+F304+F311+F314+F321+F297+F308</f>
        <v>72907295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</row>
    <row r="297" spans="1:83" s="21" customFormat="1" ht="25.5">
      <c r="A297" s="11" t="s">
        <v>575</v>
      </c>
      <c r="B297" s="7" t="s">
        <v>574</v>
      </c>
      <c r="C297" s="7" t="s">
        <v>166</v>
      </c>
      <c r="D297" s="7" t="s">
        <v>160</v>
      </c>
      <c r="E297" s="7" t="s">
        <v>0</v>
      </c>
      <c r="F297" s="5">
        <v>750000</v>
      </c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</row>
    <row r="298" spans="1:83" s="22" customFormat="1" ht="13.5">
      <c r="A298" s="11" t="s">
        <v>4</v>
      </c>
      <c r="B298" s="7" t="s">
        <v>51</v>
      </c>
      <c r="C298" s="7"/>
      <c r="D298" s="7"/>
      <c r="E298" s="7"/>
      <c r="F298" s="5">
        <f>F299+F300</f>
        <v>1646805</v>
      </c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</row>
    <row r="299" spans="1:83" s="21" customFormat="1" ht="51">
      <c r="A299" s="29" t="s">
        <v>334</v>
      </c>
      <c r="B299" s="7" t="s">
        <v>52</v>
      </c>
      <c r="C299" s="7" t="s">
        <v>166</v>
      </c>
      <c r="D299" s="7" t="s">
        <v>163</v>
      </c>
      <c r="E299" s="7" t="s">
        <v>176</v>
      </c>
      <c r="F299" s="5">
        <f>1477889+99666</f>
        <v>1577555</v>
      </c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</row>
    <row r="300" spans="1:83" s="21" customFormat="1" ht="38.25">
      <c r="A300" s="29" t="s">
        <v>354</v>
      </c>
      <c r="B300" s="7" t="s">
        <v>52</v>
      </c>
      <c r="C300" s="7" t="s">
        <v>166</v>
      </c>
      <c r="D300" s="7" t="s">
        <v>163</v>
      </c>
      <c r="E300" s="7" t="s">
        <v>177</v>
      </c>
      <c r="F300" s="5">
        <v>69250</v>
      </c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</row>
    <row r="301" spans="1:83" s="22" customFormat="1" ht="13.5">
      <c r="A301" s="7" t="s">
        <v>87</v>
      </c>
      <c r="B301" s="7" t="s">
        <v>50</v>
      </c>
      <c r="C301" s="7"/>
      <c r="D301" s="7"/>
      <c r="E301" s="7"/>
      <c r="F301" s="5">
        <f>SUM(F302:F303)</f>
        <v>516203</v>
      </c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</row>
    <row r="302" spans="1:83" s="22" customFormat="1" ht="25.5">
      <c r="A302" s="11" t="s">
        <v>448</v>
      </c>
      <c r="B302" s="7" t="s">
        <v>49</v>
      </c>
      <c r="C302" s="7" t="s">
        <v>166</v>
      </c>
      <c r="D302" s="7" t="s">
        <v>160</v>
      </c>
      <c r="E302" s="7" t="s">
        <v>177</v>
      </c>
      <c r="F302" s="5">
        <v>430000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</row>
    <row r="303" spans="1:83" s="22" customFormat="1" ht="25.5">
      <c r="A303" s="11" t="s">
        <v>576</v>
      </c>
      <c r="B303" s="7" t="s">
        <v>49</v>
      </c>
      <c r="C303" s="7" t="s">
        <v>166</v>
      </c>
      <c r="D303" s="7" t="s">
        <v>160</v>
      </c>
      <c r="E303" s="7" t="s">
        <v>181</v>
      </c>
      <c r="F303" s="5">
        <v>86203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</row>
    <row r="304" spans="1:83" s="22" customFormat="1" ht="13.5">
      <c r="A304" s="9" t="s">
        <v>175</v>
      </c>
      <c r="B304" s="7" t="s">
        <v>40</v>
      </c>
      <c r="C304" s="7"/>
      <c r="D304" s="7"/>
      <c r="E304" s="7"/>
      <c r="F304" s="5">
        <f>SUM(F305:F307)</f>
        <v>49350463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</row>
    <row r="305" spans="1:83" s="22" customFormat="1" ht="38.25">
      <c r="A305" s="9" t="s">
        <v>449</v>
      </c>
      <c r="B305" s="7" t="s">
        <v>41</v>
      </c>
      <c r="C305" s="7" t="s">
        <v>169</v>
      </c>
      <c r="D305" s="7" t="s">
        <v>161</v>
      </c>
      <c r="E305" s="7" t="s">
        <v>0</v>
      </c>
      <c r="F305" s="5">
        <v>29839968</v>
      </c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</row>
    <row r="306" spans="1:83" s="22" customFormat="1" ht="25.5">
      <c r="A306" s="9" t="s">
        <v>450</v>
      </c>
      <c r="B306" s="7" t="s">
        <v>42</v>
      </c>
      <c r="C306" s="7" t="s">
        <v>166</v>
      </c>
      <c r="D306" s="7" t="s">
        <v>160</v>
      </c>
      <c r="E306" s="7" t="s">
        <v>0</v>
      </c>
      <c r="F306" s="5">
        <v>16671352</v>
      </c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</row>
    <row r="307" spans="1:83" s="22" customFormat="1" ht="25.5">
      <c r="A307" s="9" t="s">
        <v>451</v>
      </c>
      <c r="B307" s="7" t="s">
        <v>43</v>
      </c>
      <c r="C307" s="7" t="s">
        <v>166</v>
      </c>
      <c r="D307" s="7" t="s">
        <v>160</v>
      </c>
      <c r="E307" s="7" t="s">
        <v>0</v>
      </c>
      <c r="F307" s="5">
        <v>2839143</v>
      </c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</row>
    <row r="308" spans="1:83" s="22" customFormat="1" ht="13.5">
      <c r="A308" s="9" t="s">
        <v>78</v>
      </c>
      <c r="B308" s="7" t="s">
        <v>580</v>
      </c>
      <c r="C308" s="7"/>
      <c r="D308" s="7"/>
      <c r="E308" s="7"/>
      <c r="F308" s="5">
        <f>F309+F310</f>
        <v>283317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</row>
    <row r="309" spans="1:83" s="22" customFormat="1" ht="38.25">
      <c r="A309" s="9" t="s">
        <v>449</v>
      </c>
      <c r="B309" s="7" t="s">
        <v>581</v>
      </c>
      <c r="C309" s="7" t="s">
        <v>169</v>
      </c>
      <c r="D309" s="7" t="s">
        <v>161</v>
      </c>
      <c r="E309" s="7" t="s">
        <v>0</v>
      </c>
      <c r="F309" s="5">
        <f>30000+74438+24405</f>
        <v>128843</v>
      </c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</row>
    <row r="310" spans="1:83" s="22" customFormat="1" ht="25.5">
      <c r="A310" s="9" t="s">
        <v>450</v>
      </c>
      <c r="B310" s="7" t="s">
        <v>582</v>
      </c>
      <c r="C310" s="7" t="s">
        <v>166</v>
      </c>
      <c r="D310" s="7" t="s">
        <v>160</v>
      </c>
      <c r="E310" s="7" t="s">
        <v>0</v>
      </c>
      <c r="F310" s="5">
        <v>154474</v>
      </c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</row>
    <row r="311" spans="1:83" s="22" customFormat="1" ht="13.5">
      <c r="A311" s="11" t="s">
        <v>179</v>
      </c>
      <c r="B311" s="7" t="s">
        <v>44</v>
      </c>
      <c r="C311" s="7"/>
      <c r="D311" s="7"/>
      <c r="E311" s="7"/>
      <c r="F311" s="5">
        <f>F312+F313</f>
        <v>18737</v>
      </c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</row>
    <row r="312" spans="1:83" s="22" customFormat="1" ht="13.5">
      <c r="A312" s="11" t="s">
        <v>452</v>
      </c>
      <c r="B312" s="7" t="s">
        <v>283</v>
      </c>
      <c r="C312" s="7" t="s">
        <v>166</v>
      </c>
      <c r="D312" s="7" t="s">
        <v>160</v>
      </c>
      <c r="E312" s="7" t="s">
        <v>180</v>
      </c>
      <c r="F312" s="5">
        <v>9521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</row>
    <row r="313" spans="1:83" s="22" customFormat="1" ht="25.5">
      <c r="A313" s="11" t="s">
        <v>453</v>
      </c>
      <c r="B313" s="7" t="s">
        <v>48</v>
      </c>
      <c r="C313" s="7" t="s">
        <v>166</v>
      </c>
      <c r="D313" s="7" t="s">
        <v>160</v>
      </c>
      <c r="E313" s="7" t="s">
        <v>180</v>
      </c>
      <c r="F313" s="5">
        <v>9216</v>
      </c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</row>
    <row r="314" spans="1:83" s="22" customFormat="1" ht="13.5">
      <c r="A314" s="7" t="s">
        <v>174</v>
      </c>
      <c r="B314" s="7" t="s">
        <v>45</v>
      </c>
      <c r="C314" s="7"/>
      <c r="D314" s="7"/>
      <c r="E314" s="7"/>
      <c r="F314" s="5">
        <f>F315+F316+F317+F318+F319+F320</f>
        <v>12441528</v>
      </c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</row>
    <row r="315" spans="1:83" s="21" customFormat="1" ht="51">
      <c r="A315" s="29" t="s">
        <v>335</v>
      </c>
      <c r="B315" s="7" t="s">
        <v>53</v>
      </c>
      <c r="C315" s="7" t="s">
        <v>166</v>
      </c>
      <c r="D315" s="7" t="s">
        <v>163</v>
      </c>
      <c r="E315" s="7" t="s">
        <v>176</v>
      </c>
      <c r="F315" s="5">
        <f>2576531+426049</f>
        <v>3002580</v>
      </c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</row>
    <row r="316" spans="1:83" s="21" customFormat="1" ht="38.25">
      <c r="A316" s="29" t="s">
        <v>336</v>
      </c>
      <c r="B316" s="7" t="s">
        <v>53</v>
      </c>
      <c r="C316" s="7" t="s">
        <v>166</v>
      </c>
      <c r="D316" s="7" t="s">
        <v>163</v>
      </c>
      <c r="E316" s="7" t="s">
        <v>177</v>
      </c>
      <c r="F316" s="5">
        <v>125250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</row>
    <row r="317" spans="1:83" s="22" customFormat="1" ht="38.25">
      <c r="A317" s="11" t="s">
        <v>454</v>
      </c>
      <c r="B317" s="7" t="s">
        <v>46</v>
      </c>
      <c r="C317" s="7" t="s">
        <v>166</v>
      </c>
      <c r="D317" s="7" t="s">
        <v>160</v>
      </c>
      <c r="E317" s="7" t="s">
        <v>176</v>
      </c>
      <c r="F317" s="5">
        <v>2269980</v>
      </c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</row>
    <row r="318" spans="1:83" s="22" customFormat="1" ht="25.5">
      <c r="A318" s="11" t="s">
        <v>455</v>
      </c>
      <c r="B318" s="7" t="s">
        <v>46</v>
      </c>
      <c r="C318" s="7" t="s">
        <v>166</v>
      </c>
      <c r="D318" s="7" t="s">
        <v>160</v>
      </c>
      <c r="E318" s="7" t="s">
        <v>177</v>
      </c>
      <c r="F318" s="5">
        <f>232571+30000+118000</f>
        <v>380571</v>
      </c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</row>
    <row r="319" spans="1:83" s="22" customFormat="1" ht="51">
      <c r="A319" s="29" t="s">
        <v>456</v>
      </c>
      <c r="B319" s="7" t="s">
        <v>47</v>
      </c>
      <c r="C319" s="7" t="s">
        <v>166</v>
      </c>
      <c r="D319" s="7" t="s">
        <v>160</v>
      </c>
      <c r="E319" s="7" t="s">
        <v>176</v>
      </c>
      <c r="F319" s="5">
        <v>5813161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</row>
    <row r="320" spans="1:83" s="22" customFormat="1" ht="25.5">
      <c r="A320" s="11" t="s">
        <v>457</v>
      </c>
      <c r="B320" s="7" t="s">
        <v>47</v>
      </c>
      <c r="C320" s="7" t="s">
        <v>166</v>
      </c>
      <c r="D320" s="7" t="s">
        <v>160</v>
      </c>
      <c r="E320" s="7" t="s">
        <v>177</v>
      </c>
      <c r="F320" s="5">
        <v>849986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</row>
    <row r="321" spans="1:83" s="22" customFormat="1" ht="13.5">
      <c r="A321" s="11" t="s">
        <v>310</v>
      </c>
      <c r="B321" s="7" t="s">
        <v>309</v>
      </c>
      <c r="C321" s="7"/>
      <c r="D321" s="7"/>
      <c r="E321" s="7"/>
      <c r="F321" s="5">
        <f>F322</f>
        <v>7900242</v>
      </c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</row>
    <row r="322" spans="1:83" s="22" customFormat="1" ht="42" customHeight="1">
      <c r="A322" s="9" t="s">
        <v>499</v>
      </c>
      <c r="B322" s="7" t="s">
        <v>311</v>
      </c>
      <c r="C322" s="7" t="s">
        <v>169</v>
      </c>
      <c r="D322" s="7" t="s">
        <v>161</v>
      </c>
      <c r="E322" s="7" t="s">
        <v>0</v>
      </c>
      <c r="F322" s="5">
        <f>716942+7183300</f>
        <v>7900242</v>
      </c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</row>
    <row r="323" spans="1:83" s="3" customFormat="1" ht="35.25" customHeight="1">
      <c r="A323" s="31" t="s">
        <v>195</v>
      </c>
      <c r="B323" s="26" t="s">
        <v>143</v>
      </c>
      <c r="C323" s="26"/>
      <c r="D323" s="26"/>
      <c r="E323" s="26"/>
      <c r="F323" s="6">
        <f>F324</f>
        <v>2451077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</row>
    <row r="324" spans="1:83" s="2" customFormat="1" ht="13.5">
      <c r="A324" s="11" t="s">
        <v>153</v>
      </c>
      <c r="B324" s="7" t="s">
        <v>144</v>
      </c>
      <c r="C324" s="7"/>
      <c r="D324" s="7"/>
      <c r="E324" s="7"/>
      <c r="F324" s="5">
        <f>SUM(F325:F329)</f>
        <v>2451077</v>
      </c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</row>
    <row r="325" spans="1:83" s="2" customFormat="1" ht="38.25">
      <c r="A325" s="9" t="s">
        <v>426</v>
      </c>
      <c r="B325" s="7" t="s">
        <v>95</v>
      </c>
      <c r="C325" s="7" t="s">
        <v>147</v>
      </c>
      <c r="D325" s="7" t="s">
        <v>162</v>
      </c>
      <c r="E325" s="7" t="s">
        <v>0</v>
      </c>
      <c r="F325" s="5">
        <v>200000</v>
      </c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</row>
    <row r="326" spans="1:83" s="2" customFormat="1" ht="30" customHeight="1">
      <c r="A326" s="50" t="s">
        <v>543</v>
      </c>
      <c r="B326" s="7" t="s">
        <v>542</v>
      </c>
      <c r="C326" s="7" t="s">
        <v>163</v>
      </c>
      <c r="D326" s="7" t="s">
        <v>168</v>
      </c>
      <c r="E326" s="7" t="s">
        <v>0</v>
      </c>
      <c r="F326" s="5">
        <v>100000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</row>
    <row r="327" spans="1:83" s="2" customFormat="1" ht="25.5">
      <c r="A327" s="9" t="s">
        <v>427</v>
      </c>
      <c r="B327" s="7" t="s">
        <v>145</v>
      </c>
      <c r="C327" s="7" t="s">
        <v>167</v>
      </c>
      <c r="D327" s="7" t="s">
        <v>164</v>
      </c>
      <c r="E327" s="7" t="s">
        <v>0</v>
      </c>
      <c r="F327" s="5">
        <f>785000+78567</f>
        <v>863567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</row>
    <row r="328" spans="1:83" s="2" customFormat="1" ht="38.25">
      <c r="A328" s="9" t="s">
        <v>428</v>
      </c>
      <c r="B328" s="7" t="s">
        <v>146</v>
      </c>
      <c r="C328" s="7" t="s">
        <v>167</v>
      </c>
      <c r="D328" s="7" t="s">
        <v>164</v>
      </c>
      <c r="E328" s="7" t="s">
        <v>0</v>
      </c>
      <c r="F328" s="5">
        <v>140000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</row>
    <row r="329" spans="1:83" s="2" customFormat="1" ht="24.75" customHeight="1">
      <c r="A329" s="9" t="s">
        <v>578</v>
      </c>
      <c r="B329" s="7" t="s">
        <v>577</v>
      </c>
      <c r="C329" s="7" t="s">
        <v>167</v>
      </c>
      <c r="D329" s="7" t="s">
        <v>164</v>
      </c>
      <c r="E329" s="7" t="s">
        <v>0</v>
      </c>
      <c r="F329" s="5">
        <v>1147510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</row>
    <row r="330" spans="1:83" s="21" customFormat="1" ht="25.5">
      <c r="A330" s="32" t="s">
        <v>234</v>
      </c>
      <c r="B330" s="26" t="s">
        <v>226</v>
      </c>
      <c r="C330" s="26"/>
      <c r="D330" s="26"/>
      <c r="E330" s="26"/>
      <c r="F330" s="6">
        <f>F331+F333</f>
        <v>15052642.539999999</v>
      </c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</row>
    <row r="331" spans="1:83" s="22" customFormat="1" ht="13.5">
      <c r="A331" s="11" t="s">
        <v>589</v>
      </c>
      <c r="B331" s="7" t="s">
        <v>243</v>
      </c>
      <c r="C331" s="7"/>
      <c r="D331" s="7"/>
      <c r="E331" s="7"/>
      <c r="F331" s="5">
        <f>F332</f>
        <v>11775142.539999999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</row>
    <row r="332" spans="1:83" s="22" customFormat="1" ht="25.5">
      <c r="A332" s="11" t="s">
        <v>447</v>
      </c>
      <c r="B332" s="7" t="s">
        <v>244</v>
      </c>
      <c r="C332" s="7" t="s">
        <v>168</v>
      </c>
      <c r="D332" s="7" t="s">
        <v>161</v>
      </c>
      <c r="E332" s="7" t="s">
        <v>177</v>
      </c>
      <c r="F332" s="5">
        <v>11775142.539999999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</row>
    <row r="333" spans="1:83" s="22" customFormat="1" ht="38.25">
      <c r="A333" s="11" t="s">
        <v>540</v>
      </c>
      <c r="B333" s="7" t="s">
        <v>588</v>
      </c>
      <c r="C333" s="7" t="s">
        <v>168</v>
      </c>
      <c r="D333" s="7" t="s">
        <v>161</v>
      </c>
      <c r="E333" s="7" t="s">
        <v>177</v>
      </c>
      <c r="F333" s="5">
        <v>3277500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</row>
    <row r="334" spans="1:83" s="21" customFormat="1" ht="13.5">
      <c r="A334" s="31" t="s">
        <v>203</v>
      </c>
      <c r="B334" s="26" t="s">
        <v>204</v>
      </c>
      <c r="C334" s="26"/>
      <c r="D334" s="26"/>
      <c r="E334" s="26"/>
      <c r="F334" s="6">
        <f>F335+F338</f>
        <v>230288</v>
      </c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</row>
    <row r="335" spans="1:83" s="22" customFormat="1" ht="13.5">
      <c r="A335" s="9" t="s">
        <v>78</v>
      </c>
      <c r="B335" s="7" t="s">
        <v>205</v>
      </c>
      <c r="C335" s="7"/>
      <c r="D335" s="7"/>
      <c r="E335" s="7"/>
      <c r="F335" s="5">
        <f>SUM(F336:F337)</f>
        <v>142288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</row>
    <row r="336" spans="1:83" s="22" customFormat="1" ht="38.25">
      <c r="A336" s="9" t="s">
        <v>458</v>
      </c>
      <c r="B336" s="7" t="s">
        <v>206</v>
      </c>
      <c r="C336" s="7" t="s">
        <v>169</v>
      </c>
      <c r="D336" s="7" t="s">
        <v>162</v>
      </c>
      <c r="E336" s="7" t="s">
        <v>0</v>
      </c>
      <c r="F336" s="5">
        <v>77000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</row>
    <row r="337" spans="1:83" s="22" customFormat="1" ht="38.25">
      <c r="A337" s="9" t="s">
        <v>458</v>
      </c>
      <c r="B337" s="7" t="s">
        <v>206</v>
      </c>
      <c r="C337" s="7" t="s">
        <v>171</v>
      </c>
      <c r="D337" s="7" t="s">
        <v>162</v>
      </c>
      <c r="E337" s="7" t="s">
        <v>0</v>
      </c>
      <c r="F337" s="5">
        <v>65288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</row>
    <row r="338" spans="1:83" s="22" customFormat="1" ht="13.5">
      <c r="A338" s="11" t="s">
        <v>178</v>
      </c>
      <c r="B338" s="7" t="s">
        <v>231</v>
      </c>
      <c r="C338" s="7"/>
      <c r="D338" s="7"/>
      <c r="E338" s="7"/>
      <c r="F338" s="5">
        <f>F339</f>
        <v>88000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</row>
    <row r="339" spans="1:83" s="22" customFormat="1" ht="24.75" customHeight="1">
      <c r="A339" s="10" t="s">
        <v>459</v>
      </c>
      <c r="B339" s="7" t="s">
        <v>232</v>
      </c>
      <c r="C339" s="7" t="s">
        <v>167</v>
      </c>
      <c r="D339" s="7" t="s">
        <v>163</v>
      </c>
      <c r="E339" s="7" t="s">
        <v>177</v>
      </c>
      <c r="F339" s="5">
        <v>88000</v>
      </c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</row>
    <row r="340" spans="1:83" s="21" customFormat="1" ht="25.5">
      <c r="A340" s="31" t="s">
        <v>484</v>
      </c>
      <c r="B340" s="26" t="s">
        <v>230</v>
      </c>
      <c r="C340" s="26"/>
      <c r="D340" s="26"/>
      <c r="E340" s="26"/>
      <c r="F340" s="6">
        <f t="shared" ref="F340:F341" si="7">F341</f>
        <v>30000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</row>
    <row r="341" spans="1:83" s="22" customFormat="1" ht="13.5">
      <c r="A341" s="11" t="s">
        <v>153</v>
      </c>
      <c r="B341" s="7" t="s">
        <v>284</v>
      </c>
      <c r="C341" s="7" t="s">
        <v>163</v>
      </c>
      <c r="D341" s="7" t="s">
        <v>168</v>
      </c>
      <c r="E341" s="7"/>
      <c r="F341" s="5">
        <f t="shared" si="7"/>
        <v>30000</v>
      </c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</row>
    <row r="342" spans="1:83" s="22" customFormat="1" ht="38.25">
      <c r="A342" s="9" t="s">
        <v>424</v>
      </c>
      <c r="B342" s="7" t="s">
        <v>285</v>
      </c>
      <c r="C342" s="7" t="s">
        <v>163</v>
      </c>
      <c r="D342" s="7" t="s">
        <v>168</v>
      </c>
      <c r="E342" s="7" t="s">
        <v>0</v>
      </c>
      <c r="F342" s="5">
        <v>30000</v>
      </c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</row>
    <row r="343" spans="1:83" s="3" customFormat="1" ht="13.5">
      <c r="A343" s="32" t="s">
        <v>3</v>
      </c>
      <c r="B343" s="26" t="s">
        <v>7</v>
      </c>
      <c r="C343" s="26"/>
      <c r="D343" s="26"/>
      <c r="E343" s="26"/>
      <c r="F343" s="6">
        <f>F344+F347+F379+F381+F377+F345+F346+F375</f>
        <v>68072646.360000014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</row>
    <row r="344" spans="1:83" s="22" customFormat="1" ht="13.5">
      <c r="A344" s="11" t="s">
        <v>466</v>
      </c>
      <c r="B344" s="7" t="s">
        <v>300</v>
      </c>
      <c r="C344" s="7" t="s">
        <v>160</v>
      </c>
      <c r="D344" s="7" t="s">
        <v>172</v>
      </c>
      <c r="E344" s="7" t="s">
        <v>180</v>
      </c>
      <c r="F344" s="5">
        <v>50000</v>
      </c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</row>
    <row r="345" spans="1:83" s="22" customFormat="1" ht="25.5">
      <c r="A345" s="11" t="s">
        <v>538</v>
      </c>
      <c r="B345" s="7" t="s">
        <v>537</v>
      </c>
      <c r="C345" s="7" t="s">
        <v>160</v>
      </c>
      <c r="D345" s="7" t="s">
        <v>172</v>
      </c>
      <c r="E345" s="7" t="s">
        <v>177</v>
      </c>
      <c r="F345" s="5">
        <v>326700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</row>
    <row r="346" spans="1:83" s="22" customFormat="1" ht="76.5">
      <c r="A346" s="49" t="s">
        <v>539</v>
      </c>
      <c r="B346" s="7" t="s">
        <v>545</v>
      </c>
      <c r="C346" s="7" t="s">
        <v>160</v>
      </c>
      <c r="D346" s="7" t="s">
        <v>172</v>
      </c>
      <c r="E346" s="7" t="s">
        <v>180</v>
      </c>
      <c r="F346" s="5">
        <v>1930531.76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</row>
    <row r="347" spans="1:83" s="22" customFormat="1" ht="13.5">
      <c r="A347" s="11" t="s">
        <v>4</v>
      </c>
      <c r="B347" s="7" t="s">
        <v>6</v>
      </c>
      <c r="C347" s="7"/>
      <c r="D347" s="7"/>
      <c r="E347" s="7"/>
      <c r="F347" s="5">
        <f>SUM(F348:F374)</f>
        <v>56603757.219999999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</row>
    <row r="348" spans="1:83" s="21" customFormat="1" ht="13.5">
      <c r="A348" s="11" t="s">
        <v>478</v>
      </c>
      <c r="B348" s="7" t="s">
        <v>108</v>
      </c>
      <c r="C348" s="7" t="s">
        <v>160</v>
      </c>
      <c r="D348" s="7" t="s">
        <v>172</v>
      </c>
      <c r="E348" s="7" t="s">
        <v>180</v>
      </c>
      <c r="F348" s="5">
        <f>754882.93+25300+553805.58+32787.84</f>
        <v>1366776.35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</row>
    <row r="349" spans="1:83" s="21" customFormat="1" ht="13.5">
      <c r="A349" s="11" t="s">
        <v>478</v>
      </c>
      <c r="B349" s="7" t="s">
        <v>108</v>
      </c>
      <c r="C349" s="7" t="s">
        <v>168</v>
      </c>
      <c r="D349" s="7" t="s">
        <v>161</v>
      </c>
      <c r="E349" s="7" t="s">
        <v>180</v>
      </c>
      <c r="F349" s="5">
        <f>76116.07+1571929.83+2171540.57</f>
        <v>3819586.4699999997</v>
      </c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</row>
    <row r="350" spans="1:83" s="22" customFormat="1" ht="38.25">
      <c r="A350" s="29" t="s">
        <v>467</v>
      </c>
      <c r="B350" s="7" t="s">
        <v>236</v>
      </c>
      <c r="C350" s="7" t="s">
        <v>160</v>
      </c>
      <c r="D350" s="7" t="s">
        <v>71</v>
      </c>
      <c r="E350" s="7" t="s">
        <v>176</v>
      </c>
      <c r="F350" s="5">
        <v>457900</v>
      </c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</row>
    <row r="351" spans="1:83" s="22" customFormat="1" ht="39" customHeight="1">
      <c r="A351" s="11" t="s">
        <v>468</v>
      </c>
      <c r="B351" s="7" t="s">
        <v>236</v>
      </c>
      <c r="C351" s="7" t="s">
        <v>160</v>
      </c>
      <c r="D351" s="7" t="s">
        <v>71</v>
      </c>
      <c r="E351" s="7" t="s">
        <v>177</v>
      </c>
      <c r="F351" s="5">
        <v>28000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</row>
    <row r="352" spans="1:83" s="22" customFormat="1" ht="13.5">
      <c r="A352" s="11" t="s">
        <v>479</v>
      </c>
      <c r="B352" s="7" t="s">
        <v>79</v>
      </c>
      <c r="C352" s="7" t="s">
        <v>160</v>
      </c>
      <c r="D352" s="7" t="s">
        <v>171</v>
      </c>
      <c r="E352" s="7" t="s">
        <v>180</v>
      </c>
      <c r="F352" s="5">
        <f>371122.5+1000000</f>
        <v>1371122.5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</row>
    <row r="353" spans="1:83" s="22" customFormat="1" ht="38.25">
      <c r="A353" s="11" t="s">
        <v>469</v>
      </c>
      <c r="B353" s="7" t="s">
        <v>237</v>
      </c>
      <c r="C353" s="7" t="s">
        <v>160</v>
      </c>
      <c r="D353" s="7" t="s">
        <v>163</v>
      </c>
      <c r="E353" s="7" t="s">
        <v>177</v>
      </c>
      <c r="F353" s="5">
        <v>80000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</row>
    <row r="354" spans="1:83" s="22" customFormat="1" ht="38.25">
      <c r="A354" s="11" t="s">
        <v>464</v>
      </c>
      <c r="B354" s="7" t="s">
        <v>11</v>
      </c>
      <c r="C354" s="7" t="s">
        <v>160</v>
      </c>
      <c r="D354" s="7" t="s">
        <v>162</v>
      </c>
      <c r="E354" s="7" t="s">
        <v>176</v>
      </c>
      <c r="F354" s="5">
        <f>1767221+54245</f>
        <v>1821466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</row>
    <row r="355" spans="1:83" s="22" customFormat="1" ht="51">
      <c r="A355" s="29" t="s">
        <v>334</v>
      </c>
      <c r="B355" s="7" t="s">
        <v>5</v>
      </c>
      <c r="C355" s="7" t="s">
        <v>160</v>
      </c>
      <c r="D355" s="7" t="s">
        <v>161</v>
      </c>
      <c r="E355" s="7" t="s">
        <v>176</v>
      </c>
      <c r="F355" s="5">
        <f>3548177+90065</f>
        <v>3638242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</row>
    <row r="356" spans="1:83" s="22" customFormat="1" ht="38.25">
      <c r="A356" s="11" t="s">
        <v>354</v>
      </c>
      <c r="B356" s="7" t="s">
        <v>5</v>
      </c>
      <c r="C356" s="7" t="s">
        <v>160</v>
      </c>
      <c r="D356" s="7" t="s">
        <v>161</v>
      </c>
      <c r="E356" s="7" t="s">
        <v>177</v>
      </c>
      <c r="F356" s="5">
        <f>1262586+50062+49380.24</f>
        <v>1362028.24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</row>
    <row r="357" spans="1:83" s="22" customFormat="1" ht="25.5">
      <c r="A357" s="11" t="s">
        <v>405</v>
      </c>
      <c r="B357" s="7" t="s">
        <v>5</v>
      </c>
      <c r="C357" s="7" t="s">
        <v>160</v>
      </c>
      <c r="D357" s="7" t="s">
        <v>161</v>
      </c>
      <c r="E357" s="7" t="s">
        <v>180</v>
      </c>
      <c r="F357" s="5">
        <v>12000</v>
      </c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</row>
    <row r="358" spans="1:83" s="22" customFormat="1" ht="51">
      <c r="A358" s="29" t="s">
        <v>334</v>
      </c>
      <c r="B358" s="7" t="s">
        <v>5</v>
      </c>
      <c r="C358" s="7" t="s">
        <v>160</v>
      </c>
      <c r="D358" s="7" t="s">
        <v>163</v>
      </c>
      <c r="E358" s="7" t="s">
        <v>176</v>
      </c>
      <c r="F358" s="5">
        <v>17458337.82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</row>
    <row r="359" spans="1:83" s="22" customFormat="1" ht="38.25">
      <c r="A359" s="11" t="s">
        <v>354</v>
      </c>
      <c r="B359" s="7" t="s">
        <v>5</v>
      </c>
      <c r="C359" s="7" t="s">
        <v>160</v>
      </c>
      <c r="D359" s="7" t="s">
        <v>163</v>
      </c>
      <c r="E359" s="7" t="s">
        <v>177</v>
      </c>
      <c r="F359" s="5">
        <f>6329881.84+61600+145000+283522+225870</f>
        <v>7045873.8399999999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</row>
    <row r="360" spans="1:83" s="22" customFormat="1" ht="25.5">
      <c r="A360" s="11" t="s">
        <v>526</v>
      </c>
      <c r="B360" s="7" t="s">
        <v>5</v>
      </c>
      <c r="C360" s="7" t="s">
        <v>160</v>
      </c>
      <c r="D360" s="7" t="s">
        <v>163</v>
      </c>
      <c r="E360" s="7" t="s">
        <v>181</v>
      </c>
      <c r="F360" s="5">
        <v>105800</v>
      </c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</row>
    <row r="361" spans="1:83" s="22" customFormat="1" ht="25.5">
      <c r="A361" s="11" t="s">
        <v>405</v>
      </c>
      <c r="B361" s="7" t="s">
        <v>5</v>
      </c>
      <c r="C361" s="7" t="s">
        <v>160</v>
      </c>
      <c r="D361" s="7" t="s">
        <v>163</v>
      </c>
      <c r="E361" s="7" t="s">
        <v>180</v>
      </c>
      <c r="F361" s="5">
        <v>275027</v>
      </c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</row>
    <row r="362" spans="1:83" s="22" customFormat="1" ht="51">
      <c r="A362" s="29" t="s">
        <v>334</v>
      </c>
      <c r="B362" s="7" t="s">
        <v>5</v>
      </c>
      <c r="C362" s="7" t="s">
        <v>160</v>
      </c>
      <c r="D362" s="7" t="s">
        <v>164</v>
      </c>
      <c r="E362" s="7" t="s">
        <v>176</v>
      </c>
      <c r="F362" s="5">
        <v>1363274</v>
      </c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</row>
    <row r="363" spans="1:83" s="22" customFormat="1" ht="38.25">
      <c r="A363" s="11" t="s">
        <v>354</v>
      </c>
      <c r="B363" s="7" t="s">
        <v>5</v>
      </c>
      <c r="C363" s="7" t="s">
        <v>160</v>
      </c>
      <c r="D363" s="7" t="s">
        <v>164</v>
      </c>
      <c r="E363" s="7" t="s">
        <v>177</v>
      </c>
      <c r="F363" s="5">
        <v>118025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</row>
    <row r="364" spans="1:83" s="22" customFormat="1" ht="25.5">
      <c r="A364" s="11" t="s">
        <v>405</v>
      </c>
      <c r="B364" s="7" t="s">
        <v>5</v>
      </c>
      <c r="C364" s="7" t="s">
        <v>160</v>
      </c>
      <c r="D364" s="7" t="s">
        <v>164</v>
      </c>
      <c r="E364" s="7" t="s">
        <v>180</v>
      </c>
      <c r="F364" s="5">
        <v>10000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</row>
    <row r="365" spans="1:83" s="22" customFormat="1" ht="38.25">
      <c r="A365" s="29" t="s">
        <v>465</v>
      </c>
      <c r="B365" s="7" t="s">
        <v>8</v>
      </c>
      <c r="C365" s="7" t="s">
        <v>160</v>
      </c>
      <c r="D365" s="7" t="s">
        <v>161</v>
      </c>
      <c r="E365" s="7" t="s">
        <v>176</v>
      </c>
      <c r="F365" s="5">
        <f>1328237+41343</f>
        <v>1369580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</row>
    <row r="366" spans="1:83" s="22" customFormat="1" ht="38.25">
      <c r="A366" s="29" t="s">
        <v>470</v>
      </c>
      <c r="B366" s="7" t="s">
        <v>527</v>
      </c>
      <c r="C366" s="7" t="s">
        <v>160</v>
      </c>
      <c r="D366" s="7" t="s">
        <v>163</v>
      </c>
      <c r="E366" s="7" t="s">
        <v>176</v>
      </c>
      <c r="F366" s="5">
        <v>307400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</row>
    <row r="367" spans="1:83" s="22" customFormat="1" ht="25.5">
      <c r="A367" s="11" t="s">
        <v>471</v>
      </c>
      <c r="B367" s="7" t="s">
        <v>527</v>
      </c>
      <c r="C367" s="7" t="s">
        <v>160</v>
      </c>
      <c r="D367" s="7" t="s">
        <v>163</v>
      </c>
      <c r="E367" s="7" t="s">
        <v>177</v>
      </c>
      <c r="F367" s="5">
        <v>63400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</row>
    <row r="368" spans="1:83" s="22" customFormat="1" ht="38.25">
      <c r="A368" s="29" t="s">
        <v>477</v>
      </c>
      <c r="B368" s="7" t="s">
        <v>73</v>
      </c>
      <c r="C368" s="7" t="s">
        <v>160</v>
      </c>
      <c r="D368" s="7" t="s">
        <v>164</v>
      </c>
      <c r="E368" s="7" t="s">
        <v>176</v>
      </c>
      <c r="F368" s="5">
        <f>932595+10923</f>
        <v>943518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</row>
    <row r="369" spans="1:83" s="22" customFormat="1" ht="38.25">
      <c r="A369" s="11" t="s">
        <v>474</v>
      </c>
      <c r="B369" s="7" t="s">
        <v>191</v>
      </c>
      <c r="C369" s="7" t="s">
        <v>160</v>
      </c>
      <c r="D369" s="7" t="s">
        <v>168</v>
      </c>
      <c r="E369" s="7" t="s">
        <v>177</v>
      </c>
      <c r="F369" s="5">
        <v>3900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</row>
    <row r="370" spans="1:83" s="22" customFormat="1" ht="68.25" customHeight="1">
      <c r="A370" s="33" t="s">
        <v>475</v>
      </c>
      <c r="B370" s="7" t="s">
        <v>92</v>
      </c>
      <c r="C370" s="7" t="s">
        <v>161</v>
      </c>
      <c r="D370" s="7" t="s">
        <v>163</v>
      </c>
      <c r="E370" s="7" t="s">
        <v>176</v>
      </c>
      <c r="F370" s="5">
        <v>1856540.43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</row>
    <row r="371" spans="1:83" s="22" customFormat="1" ht="51">
      <c r="A371" s="29" t="s">
        <v>476</v>
      </c>
      <c r="B371" s="7" t="s">
        <v>92</v>
      </c>
      <c r="C371" s="7" t="s">
        <v>161</v>
      </c>
      <c r="D371" s="7" t="s">
        <v>163</v>
      </c>
      <c r="E371" s="7" t="s">
        <v>177</v>
      </c>
      <c r="F371" s="5">
        <v>322759.57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</row>
    <row r="372" spans="1:83" s="22" customFormat="1" ht="51">
      <c r="A372" s="29" t="s">
        <v>400</v>
      </c>
      <c r="B372" s="7" t="s">
        <v>190</v>
      </c>
      <c r="C372" s="7" t="s">
        <v>160</v>
      </c>
      <c r="D372" s="7" t="s">
        <v>163</v>
      </c>
      <c r="E372" s="7" t="s">
        <v>176</v>
      </c>
      <c r="F372" s="5">
        <v>11300400</v>
      </c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</row>
    <row r="373" spans="1:83" s="22" customFormat="1" ht="57.75" customHeight="1">
      <c r="A373" s="29" t="s">
        <v>472</v>
      </c>
      <c r="B373" s="7" t="s">
        <v>238</v>
      </c>
      <c r="C373" s="7" t="s">
        <v>160</v>
      </c>
      <c r="D373" s="7" t="s">
        <v>163</v>
      </c>
      <c r="E373" s="7" t="s">
        <v>176</v>
      </c>
      <c r="F373" s="5">
        <v>99763</v>
      </c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</row>
    <row r="374" spans="1:83" s="22" customFormat="1" ht="38.25">
      <c r="A374" s="11" t="s">
        <v>473</v>
      </c>
      <c r="B374" s="7" t="s">
        <v>238</v>
      </c>
      <c r="C374" s="7" t="s">
        <v>160</v>
      </c>
      <c r="D374" s="7" t="s">
        <v>163</v>
      </c>
      <c r="E374" s="7" t="s">
        <v>177</v>
      </c>
      <c r="F374" s="5">
        <v>3037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</row>
    <row r="375" spans="1:83" s="22" customFormat="1" ht="13.5">
      <c r="A375" s="9" t="s">
        <v>78</v>
      </c>
      <c r="B375" s="7" t="s">
        <v>583</v>
      </c>
      <c r="C375" s="7"/>
      <c r="D375" s="7"/>
      <c r="E375" s="7"/>
      <c r="F375" s="5">
        <f>F376</f>
        <v>473283.54</v>
      </c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</row>
    <row r="376" spans="1:83" s="22" customFormat="1" ht="25.5">
      <c r="A376" s="11" t="s">
        <v>585</v>
      </c>
      <c r="B376" s="7" t="s">
        <v>584</v>
      </c>
      <c r="C376" s="7" t="s">
        <v>171</v>
      </c>
      <c r="D376" s="7" t="s">
        <v>162</v>
      </c>
      <c r="E376" s="7" t="s">
        <v>0</v>
      </c>
      <c r="F376" s="5">
        <v>473283.54</v>
      </c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</row>
    <row r="377" spans="1:83" s="22" customFormat="1" ht="25.5">
      <c r="A377" s="11" t="s">
        <v>72</v>
      </c>
      <c r="B377" s="7" t="s">
        <v>511</v>
      </c>
      <c r="C377" s="7"/>
      <c r="D377" s="7"/>
      <c r="E377" s="7"/>
      <c r="F377" s="5">
        <f>F378</f>
        <v>52761.84</v>
      </c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</row>
    <row r="378" spans="1:83" s="22" customFormat="1" ht="13.5">
      <c r="A378" s="11" t="s">
        <v>513</v>
      </c>
      <c r="B378" s="7" t="s">
        <v>512</v>
      </c>
      <c r="C378" s="7" t="s">
        <v>168</v>
      </c>
      <c r="D378" s="7" t="s">
        <v>160</v>
      </c>
      <c r="E378" s="7" t="s">
        <v>180</v>
      </c>
      <c r="F378" s="5">
        <v>52761.84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</row>
    <row r="379" spans="1:83" s="22" customFormat="1" ht="13.5">
      <c r="A379" s="11" t="s">
        <v>179</v>
      </c>
      <c r="B379" s="7" t="s">
        <v>9</v>
      </c>
      <c r="C379" s="7"/>
      <c r="D379" s="7"/>
      <c r="E379" s="7"/>
      <c r="F379" s="5">
        <f>F380</f>
        <v>255845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</row>
    <row r="380" spans="1:83" s="22" customFormat="1" ht="25.5">
      <c r="A380" s="11" t="s">
        <v>405</v>
      </c>
      <c r="B380" s="7" t="s">
        <v>10</v>
      </c>
      <c r="C380" s="7" t="s">
        <v>160</v>
      </c>
      <c r="D380" s="7" t="s">
        <v>163</v>
      </c>
      <c r="E380" s="7" t="s">
        <v>180</v>
      </c>
      <c r="F380" s="5">
        <v>255845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</row>
    <row r="381" spans="1:83" ht="13.5">
      <c r="A381" s="48" t="s">
        <v>174</v>
      </c>
      <c r="B381" s="48" t="s">
        <v>502</v>
      </c>
      <c r="C381" s="48"/>
      <c r="D381" s="48"/>
      <c r="E381" s="48"/>
      <c r="F381" s="24">
        <f>SUM(F382:F384)</f>
        <v>8379767</v>
      </c>
    </row>
    <row r="382" spans="1:83" ht="51">
      <c r="A382" s="8" t="s">
        <v>504</v>
      </c>
      <c r="B382" s="48" t="s">
        <v>503</v>
      </c>
      <c r="C382" s="7" t="s">
        <v>160</v>
      </c>
      <c r="D382" s="7" t="s">
        <v>172</v>
      </c>
      <c r="E382" s="7" t="s">
        <v>176</v>
      </c>
      <c r="F382" s="5">
        <f>5928143.73+804800</f>
        <v>6732943.7300000004</v>
      </c>
    </row>
    <row r="383" spans="1:83" ht="38.25">
      <c r="A383" s="8" t="s">
        <v>336</v>
      </c>
      <c r="B383" s="48" t="s">
        <v>503</v>
      </c>
      <c r="C383" s="7" t="s">
        <v>160</v>
      </c>
      <c r="D383" s="7" t="s">
        <v>172</v>
      </c>
      <c r="E383" s="7" t="s">
        <v>177</v>
      </c>
      <c r="F383" s="5">
        <v>1634685.27</v>
      </c>
    </row>
    <row r="384" spans="1:83" ht="38.25">
      <c r="A384" s="8" t="s">
        <v>579</v>
      </c>
      <c r="B384" s="48" t="s">
        <v>503</v>
      </c>
      <c r="C384" s="7" t="s">
        <v>160</v>
      </c>
      <c r="D384" s="7" t="s">
        <v>172</v>
      </c>
      <c r="E384" s="7" t="s">
        <v>180</v>
      </c>
      <c r="F384" s="5">
        <v>12138</v>
      </c>
    </row>
    <row r="385" spans="1:6" ht="13.5">
      <c r="A385" s="47"/>
      <c r="B385" s="47"/>
      <c r="C385" s="47"/>
      <c r="D385" s="47"/>
      <c r="E385" s="47"/>
      <c r="F385" s="47"/>
    </row>
    <row r="386" spans="1:6" ht="13.5">
      <c r="A386" s="47"/>
      <c r="B386" s="47"/>
      <c r="C386" s="47"/>
      <c r="D386" s="47"/>
      <c r="E386" s="47"/>
      <c r="F386" s="47"/>
    </row>
    <row r="387" spans="1:6" ht="13.5">
      <c r="A387" s="47"/>
      <c r="B387" s="47"/>
      <c r="C387" s="47"/>
      <c r="D387" s="47"/>
      <c r="E387" s="47"/>
      <c r="F387" s="47"/>
    </row>
  </sheetData>
  <mergeCells count="3">
    <mergeCell ref="A3:E3"/>
    <mergeCell ref="B1:F1"/>
    <mergeCell ref="A2:F2"/>
  </mergeCells>
  <phoneticPr fontId="4" type="noConversion"/>
  <pageMargins left="0.78740157480314965" right="0.11811023622047245" top="0.55118110236220474" bottom="0.19685039370078741" header="0.31496062992125984" footer="0.11811023622047245"/>
  <pageSetup paperSize="9" scale="79" fitToHeight="12" orientation="portrait" r:id="rId1"/>
  <headerFooter alignWithMargins="0">
    <oddHeader>&amp;C&amp;P</oddHeader>
  </headerFooter>
  <rowBreaks count="1" manualBreakCount="1">
    <brk id="38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МухамедьяноваРГ</cp:lastModifiedBy>
  <cp:lastPrinted>2021-08-13T06:02:59Z</cp:lastPrinted>
  <dcterms:created xsi:type="dcterms:W3CDTF">2008-10-16T09:22:50Z</dcterms:created>
  <dcterms:modified xsi:type="dcterms:W3CDTF">2021-08-17T11:25:37Z</dcterms:modified>
</cp:coreProperties>
</file>