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1355" windowHeight="87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Лист1!$A$2:$E$230</definedName>
    <definedName name="_xlnm.Print_Titles" localSheetId="0">Лист1!$4:$4</definedName>
    <definedName name="_xlnm.Print_Area" localSheetId="0">Лист1!$A$1:$F$384</definedName>
  </definedNames>
  <calcPr calcId="124519"/>
</workbook>
</file>

<file path=xl/calcChain.xml><?xml version="1.0" encoding="utf-8"?>
<calcChain xmlns="http://schemas.openxmlformats.org/spreadsheetml/2006/main">
  <c r="F249" i="1"/>
  <c r="F330"/>
  <c r="F331"/>
  <c r="F73"/>
  <c r="F291"/>
  <c r="F293"/>
  <c r="F289"/>
  <c r="F74"/>
  <c r="F279"/>
  <c r="F349"/>
  <c r="F267"/>
  <c r="F286"/>
  <c r="F277"/>
  <c r="F253"/>
  <c r="F248"/>
  <c r="F348"/>
  <c r="F221"/>
  <c r="F228"/>
  <c r="F375"/>
  <c r="F352"/>
  <c r="F318"/>
  <c r="F309"/>
  <c r="F308" s="1"/>
  <c r="F110"/>
  <c r="F114"/>
  <c r="F113"/>
  <c r="F382" l="1"/>
  <c r="F151"/>
  <c r="F359"/>
  <c r="F356"/>
  <c r="F381"/>
  <c r="F301"/>
  <c r="F239"/>
  <c r="F238" s="1"/>
  <c r="F126" l="1"/>
  <c r="F69"/>
  <c r="F72"/>
  <c r="F63"/>
  <c r="F189" l="1"/>
  <c r="F62"/>
  <c r="F188" l="1"/>
  <c r="F109"/>
  <c r="F258"/>
  <c r="F288" l="1"/>
  <c r="F327"/>
  <c r="F136"/>
  <c r="F135" s="1"/>
  <c r="F53"/>
  <c r="F124"/>
  <c r="F377"/>
  <c r="F79"/>
  <c r="F180"/>
  <c r="F368"/>
  <c r="F365"/>
  <c r="F355"/>
  <c r="F66"/>
  <c r="F45"/>
  <c r="F315"/>
  <c r="F299"/>
  <c r="F324" l="1"/>
  <c r="F179"/>
  <c r="F354"/>
  <c r="F347" l="1"/>
  <c r="F335"/>
  <c r="F304" l="1"/>
  <c r="F290"/>
  <c r="F276"/>
  <c r="F192" l="1"/>
  <c r="F92"/>
  <c r="F105"/>
  <c r="F96" l="1"/>
  <c r="F379"/>
  <c r="F343" s="1"/>
  <c r="F230" l="1"/>
  <c r="F236"/>
  <c r="F246"/>
  <c r="F252"/>
  <c r="F242"/>
  <c r="F241" l="1"/>
  <c r="F338"/>
  <c r="F314"/>
  <c r="F298"/>
  <c r="F311"/>
  <c r="F334" l="1"/>
  <c r="F282"/>
  <c r="F294"/>
  <c r="F270"/>
  <c r="F341"/>
  <c r="F255"/>
  <c r="F159"/>
  <c r="F157"/>
  <c r="F154"/>
  <c r="F170"/>
  <c r="F174"/>
  <c r="F272" l="1"/>
  <c r="F153"/>
  <c r="F225" l="1"/>
  <c r="F190"/>
  <c r="F227"/>
  <c r="F145"/>
  <c r="F147"/>
  <c r="F149"/>
  <c r="F129"/>
  <c r="F132"/>
  <c r="F177" l="1"/>
  <c r="F138"/>
  <c r="F128" l="1"/>
  <c r="F122"/>
  <c r="F120"/>
  <c r="F87"/>
  <c r="F90"/>
  <c r="F85" l="1"/>
  <c r="F37" l="1"/>
  <c r="F46" l="1"/>
  <c r="F44"/>
  <c r="F50" l="1"/>
  <c r="F141" l="1"/>
  <c r="F34" l="1"/>
  <c r="F83" l="1"/>
  <c r="F82" s="1"/>
  <c r="F30" l="1"/>
  <c r="F19" l="1"/>
  <c r="F10"/>
  <c r="F7" l="1"/>
  <c r="F6" l="1"/>
  <c r="F27"/>
  <c r="F29"/>
  <c r="F340"/>
  <c r="F269"/>
  <c r="F140"/>
  <c r="F33"/>
  <c r="F323"/>
  <c r="F261"/>
  <c r="F254"/>
  <c r="F322"/>
  <c r="F36"/>
  <c r="F67"/>
  <c r="F235"/>
  <c r="F234" s="1"/>
  <c r="F65" l="1"/>
  <c r="F39" s="1"/>
  <c r="F260"/>
  <c r="F26"/>
  <c r="F321"/>
  <c r="F296" s="1"/>
  <c r="F32"/>
  <c r="F68"/>
  <c r="F144"/>
  <c r="F229"/>
  <c r="F257" l="1"/>
  <c r="F5" l="1"/>
</calcChain>
</file>

<file path=xl/sharedStrings.xml><?xml version="1.0" encoding="utf-8"?>
<sst xmlns="http://schemas.openxmlformats.org/spreadsheetml/2006/main" count="1616" uniqueCount="593">
  <si>
    <t>600</t>
  </si>
  <si>
    <t>400</t>
  </si>
  <si>
    <t>группа видов расходов</t>
  </si>
  <si>
    <t>Непрограммное направление деятельности</t>
  </si>
  <si>
    <t>Расходы общегосударственного характера</t>
  </si>
  <si>
    <t>99 0 04 20400</t>
  </si>
  <si>
    <t>99 0 04 00000</t>
  </si>
  <si>
    <t>99 0 00 00000</t>
  </si>
  <si>
    <t>99 0 04 21100</t>
  </si>
  <si>
    <t>99 0 89 00000</t>
  </si>
  <si>
    <t>99 0 89 20400</t>
  </si>
  <si>
    <t>99 0 04 20300</t>
  </si>
  <si>
    <t>43 0 10 00000</t>
  </si>
  <si>
    <t>43 0 10 78200</t>
  </si>
  <si>
    <t>43 0 20 00000</t>
  </si>
  <si>
    <t>43 0 07 00000</t>
  </si>
  <si>
    <t>43 0 07 78400</t>
  </si>
  <si>
    <t>43 0 20 78600</t>
  </si>
  <si>
    <t>43 0 04 00000</t>
  </si>
  <si>
    <t>43 0 04 20400</t>
  </si>
  <si>
    <t>43 0 99 00000</t>
  </si>
  <si>
    <t>43 0 99 45200</t>
  </si>
  <si>
    <t>47 0 10 00000</t>
  </si>
  <si>
    <t>47 0 10 42000</t>
  </si>
  <si>
    <t xml:space="preserve">Муниципальная программа "Развитие образования в Чебаркульском городском округе" </t>
  </si>
  <si>
    <t>46 0 10 00000</t>
  </si>
  <si>
    <t>46 0 10 42100</t>
  </si>
  <si>
    <t>46 0 10 43300</t>
  </si>
  <si>
    <t>46 0 10 42300</t>
  </si>
  <si>
    <t>46 0 20 79522</t>
  </si>
  <si>
    <t>46 0 20 00000</t>
  </si>
  <si>
    <t>46 0 04 00000</t>
  </si>
  <si>
    <t>46 0 04 20400</t>
  </si>
  <si>
    <t>46 0 89 00000</t>
  </si>
  <si>
    <t>46 0 89 45200</t>
  </si>
  <si>
    <t>46 0 99 00000</t>
  </si>
  <si>
    <t>46 0 99 45200</t>
  </si>
  <si>
    <t>46 0 06 00000</t>
  </si>
  <si>
    <t>Реализация иных государственных(муниципальных) функций в области социальной сферы</t>
  </si>
  <si>
    <t>47 0 06 00000</t>
  </si>
  <si>
    <t>65 0 10 00000</t>
  </si>
  <si>
    <t>65 0 10 80001</t>
  </si>
  <si>
    <t>65 0 10 80002</t>
  </si>
  <si>
    <t>65 0 10 80003</t>
  </si>
  <si>
    <t>65 0 89 00000</t>
  </si>
  <si>
    <t>65 0 99 00000</t>
  </si>
  <si>
    <t>65 0 99 80003</t>
  </si>
  <si>
    <t>65 0 99 80004</t>
  </si>
  <si>
    <t>65 0 89 80004</t>
  </si>
  <si>
    <t>65 0 07 45000</t>
  </si>
  <si>
    <t>65 0 07 00000</t>
  </si>
  <si>
    <t>65 0 04 00000</t>
  </si>
  <si>
    <t>65 0 04 20400</t>
  </si>
  <si>
    <t>65 0 99 45200</t>
  </si>
  <si>
    <t>42 0 07 80005</t>
  </si>
  <si>
    <t>52 0 04 00000</t>
  </si>
  <si>
    <t>53 0 04 00000</t>
  </si>
  <si>
    <t>53 0 89 00000</t>
  </si>
  <si>
    <t>53 0 89 20400</t>
  </si>
  <si>
    <t>53 0 04 20400</t>
  </si>
  <si>
    <t>53 0 16 00000</t>
  </si>
  <si>
    <t>53 0 16 79501</t>
  </si>
  <si>
    <t>53 0 16 79504</t>
  </si>
  <si>
    <t>53 0 16 79505</t>
  </si>
  <si>
    <t>53 0 07 79506</t>
  </si>
  <si>
    <t>53 0 07 00000</t>
  </si>
  <si>
    <t>53 0 16 51370</t>
  </si>
  <si>
    <t>53 0 16 52200</t>
  </si>
  <si>
    <t>53 0 16 52500</t>
  </si>
  <si>
    <t>53 0 95 00000</t>
  </si>
  <si>
    <t>53 0 95 49127</t>
  </si>
  <si>
    <t xml:space="preserve">04 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</si>
  <si>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</si>
  <si>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99 0 04 22500</t>
  </si>
  <si>
    <t>48 0 00 00000</t>
  </si>
  <si>
    <t>52 0 99 00000</t>
  </si>
  <si>
    <t>53 0 10 00000</t>
  </si>
  <si>
    <t>43 0 00 00000</t>
  </si>
  <si>
    <t>Субсидии бюджетным и автономным учреждения на иные цели</t>
  </si>
  <si>
    <t>99 0 04 07005</t>
  </si>
  <si>
    <t>41 0 00 00000</t>
  </si>
  <si>
    <t>41 1 00 00000</t>
  </si>
  <si>
    <t>Реализация иных государственных функций в области социальной сферы</t>
  </si>
  <si>
    <t>47 0 00 00000</t>
  </si>
  <si>
    <t>46 0 00 00000</t>
  </si>
  <si>
    <t>60 0 00 00000</t>
  </si>
  <si>
    <t>65 0 00 00000</t>
  </si>
  <si>
    <t>Иные расходы на реализацию отраслевых мероприятий</t>
  </si>
  <si>
    <t>Капитальные вложения в объекты государственной (муниципальной) собственности</t>
  </si>
  <si>
    <t>63 0 00 00000</t>
  </si>
  <si>
    <t>62 0 00 00000</t>
  </si>
  <si>
    <t>62 0 07 00000</t>
  </si>
  <si>
    <t>99 0 04 59300</t>
  </si>
  <si>
    <t>41 1 06 00000</t>
  </si>
  <si>
    <t>41 1 06 79033</t>
  </si>
  <si>
    <t>66 0 56 79012</t>
  </si>
  <si>
    <t>39 0 00 00000</t>
  </si>
  <si>
    <t>39 0 07 00000</t>
  </si>
  <si>
    <t>39 0 07 79008</t>
  </si>
  <si>
    <t>55 0 00 00000</t>
  </si>
  <si>
    <t>55 0 04 00000</t>
  </si>
  <si>
    <t>55 0 04 20400</t>
  </si>
  <si>
    <t>57 0 00 00000</t>
  </si>
  <si>
    <t>57 0 04 00000</t>
  </si>
  <si>
    <t>57 0 04 20400</t>
  </si>
  <si>
    <t>57 0 07 00000</t>
  </si>
  <si>
    <t>57 0 07 90020</t>
  </si>
  <si>
    <t>57 0 89 00000</t>
  </si>
  <si>
    <t>99 0 04 00092</t>
  </si>
  <si>
    <t>57 0 07 34003</t>
  </si>
  <si>
    <t>57 0 89 90020</t>
  </si>
  <si>
    <t>52 0 15 00000</t>
  </si>
  <si>
    <t>51 0 00 00000</t>
  </si>
  <si>
    <t>51 0 89 00000</t>
  </si>
  <si>
    <t>51 0 89 30200</t>
  </si>
  <si>
    <t>51 0 99 00000</t>
  </si>
  <si>
    <t>51 0 99 30200</t>
  </si>
  <si>
    <t>60 0 11 00000</t>
  </si>
  <si>
    <t>60 0 11 78001</t>
  </si>
  <si>
    <t>60 0 11 78002</t>
  </si>
  <si>
    <t>60 0 11 78003</t>
  </si>
  <si>
    <t>60 0 11 78004</t>
  </si>
  <si>
    <t>60 0 11 78005</t>
  </si>
  <si>
    <t>59 0 07 00000</t>
  </si>
  <si>
    <t>63 0 07 77001</t>
  </si>
  <si>
    <t>63 0 07 77002</t>
  </si>
  <si>
    <t>63 0 07 77005</t>
  </si>
  <si>
    <t>63 0 04 00000</t>
  </si>
  <si>
    <t>63 0 04 20400</t>
  </si>
  <si>
    <t>63 0 07 00000</t>
  </si>
  <si>
    <t>62 0 07 79545</t>
  </si>
  <si>
    <t>Подпрограмма "Оказание молодым семьям государственной поддержки для улучшения жилищных условий"</t>
  </si>
  <si>
    <t>56 0 00 00000</t>
  </si>
  <si>
    <t>56 1 00 00000</t>
  </si>
  <si>
    <t>Социальные выплаты на улучшение жилищных условий гражданам</t>
  </si>
  <si>
    <t>14</t>
  </si>
  <si>
    <t>59 0 00 00000</t>
  </si>
  <si>
    <t xml:space="preserve">05 </t>
  </si>
  <si>
    <t>45 0 00 00000</t>
  </si>
  <si>
    <t>45 0 56 00000</t>
  </si>
  <si>
    <t>45 0 56 79542</t>
  </si>
  <si>
    <t>42 0 00 00000</t>
  </si>
  <si>
    <t>42 0 07 00000</t>
  </si>
  <si>
    <t>66 0 00 00000</t>
  </si>
  <si>
    <t>66 0 56 00000</t>
  </si>
  <si>
    <t>66 0 56 79507</t>
  </si>
  <si>
    <t>66 0 56 79571</t>
  </si>
  <si>
    <t xml:space="preserve">12 </t>
  </si>
  <si>
    <t>Выполнение публичных обязательств перед физическим лицом, подлежащих исполнению в денежной форме</t>
  </si>
  <si>
    <t>Социальная поддержка отдельных категорий граждан</t>
  </si>
  <si>
    <t>52 0 00 00000</t>
  </si>
  <si>
    <t>52 0 16 00000</t>
  </si>
  <si>
    <t>52 0 16 79570</t>
  </si>
  <si>
    <t>Субсидии некоммерческим организациям (за исключением государственных(муниципальных) учреждений)</t>
  </si>
  <si>
    <t>53 0 00 00000</t>
  </si>
  <si>
    <t>Наименование</t>
  </si>
  <si>
    <t>раздел</t>
  </si>
  <si>
    <t>подраздел</t>
  </si>
  <si>
    <t>целевая статья</t>
  </si>
  <si>
    <t>Всего</t>
  </si>
  <si>
    <t>01</t>
  </si>
  <si>
    <t>03</t>
  </si>
  <si>
    <t>02</t>
  </si>
  <si>
    <t>04</t>
  </si>
  <si>
    <t>06</t>
  </si>
  <si>
    <t>09</t>
  </si>
  <si>
    <t>08</t>
  </si>
  <si>
    <t>10</t>
  </si>
  <si>
    <t>05</t>
  </si>
  <si>
    <t>07</t>
  </si>
  <si>
    <t>12</t>
  </si>
  <si>
    <t>11</t>
  </si>
  <si>
    <t>13</t>
  </si>
  <si>
    <t xml:space="preserve">11 </t>
  </si>
  <si>
    <t>Обеспечение деятельности (оказание услуг) подведомственных казенных учреждений</t>
  </si>
  <si>
    <t>Финансовое обеспечение муниципального задания на оказание муниципальных услуг (выполнение работ)</t>
  </si>
  <si>
    <t>100</t>
  </si>
  <si>
    <t>200</t>
  </si>
  <si>
    <t>Закупка товаров, работ и услуг для государственных (муниципальных) нужд</t>
  </si>
  <si>
    <t>Уплата налога на имущество организаций, земельного и транспортного налогов</t>
  </si>
  <si>
    <t>800</t>
  </si>
  <si>
    <t>300</t>
  </si>
  <si>
    <t xml:space="preserve">Создание благоприятных условий в целях привлечения и закрепления медицинских работников для работы в учреждении здравоохранения </t>
  </si>
  <si>
    <t>46 0 07 00000</t>
  </si>
  <si>
    <t>46 0 07 79525</t>
  </si>
  <si>
    <t>53 0 16 52800</t>
  </si>
  <si>
    <t>55 0 04 71680</t>
  </si>
  <si>
    <t>Муниципальная программа "Управление муниципальными финансами и муниципальным долгом Чебаркульского городского округа"</t>
  </si>
  <si>
    <t xml:space="preserve">Муниципальная программа "О социальной поддержке населения муниципального образования Чебаркульский городской округ " </t>
  </si>
  <si>
    <t>53 0 04 71680</t>
  </si>
  <si>
    <t>99 0 04 71680</t>
  </si>
  <si>
    <t>99 0 04 51200</t>
  </si>
  <si>
    <t>Муниципальная программа "Противодействие незаконному обороту и потреблению наркотиков и их прекурсоров"</t>
  </si>
  <si>
    <t>Муниципальная программа "Профилактика правонарушений на территории Чебаркульского городского округа "</t>
  </si>
  <si>
    <t>Муниципальная программа "Медицинские кадры на территории Чебаркульского городского округа "</t>
  </si>
  <si>
    <t xml:space="preserve">Муниципальная программа "Поддержка социально ориентированных некоммерческих организаций Чебаркульского городского округа " </t>
  </si>
  <si>
    <t xml:space="preserve">Муниципальная программа "Молодежь Чебаркуля" </t>
  </si>
  <si>
    <t>Муниципальная программа "Природоохранные мероприятия оздоровления экологической обстановки на территории МО "Чебаркульский городской округ""</t>
  </si>
  <si>
    <t>38 0 00 00000</t>
  </si>
  <si>
    <t>Муниципальная программа "Профилактика экстремизма на территории Чебаркульского городского округа"</t>
  </si>
  <si>
    <t>38 0 07 00000</t>
  </si>
  <si>
    <t>38 0 07 79040</t>
  </si>
  <si>
    <t>Муниципальная программа "Поддержка и развитие дошкольного образования в Чебаркульском городском округе"</t>
  </si>
  <si>
    <t>Муниципальная программа "Доступная среда"</t>
  </si>
  <si>
    <t>68 0 00 00000</t>
  </si>
  <si>
    <t>68 0 20 00000</t>
  </si>
  <si>
    <t>68 0 20 79050</t>
  </si>
  <si>
    <t>Муниципальная программа "Развитие культуры в муниципальном образовании Чебаркульский городской округ"</t>
  </si>
  <si>
    <t xml:space="preserve">Муниципальная программа "Развитие физической культуры и спорта в муниципальном образовании Чебаркульский городской округ" </t>
  </si>
  <si>
    <t>43 0 10 78100</t>
  </si>
  <si>
    <t>57 0 04 71680</t>
  </si>
  <si>
    <t>Муниципальная программа "Эффективное управление муниципальной собственностью Чебаркульского городского округа "</t>
  </si>
  <si>
    <t>Муниципальная программа "Обеспечение доступным и комфортным жильем граждан Российской Федерации" в Чебаркульском городском округе"</t>
  </si>
  <si>
    <t>Капитальный ремонт, ремонт и содержание автомобильных дорог и сооружений, находящихся на них</t>
  </si>
  <si>
    <t>Муниципальная программа "Благоустройство территории Чебаркульского городского округа  "</t>
  </si>
  <si>
    <t>63 0 99 00000</t>
  </si>
  <si>
    <t>63 0 99 77001</t>
  </si>
  <si>
    <t>44 0 00 00000</t>
  </si>
  <si>
    <t>44 0 07 00000</t>
  </si>
  <si>
    <t>59 0 07 79519</t>
  </si>
  <si>
    <t>44 0 09 00000</t>
  </si>
  <si>
    <t>Муниципальная программа "Обеспечение выполнения мероприятий в сфере предупреждения возникновения и развития чрезвычайных ситуаций в Чебаркульском городском округе"</t>
  </si>
  <si>
    <t>Муниципальная программа "Повышение безопасности дорожного движения и создание безопасных условий передвижения пешеходов в Чебаркульском городском округе"</t>
  </si>
  <si>
    <t>Муниципальная программа "Крепкая семья"</t>
  </si>
  <si>
    <t>44 0 07 79517</t>
  </si>
  <si>
    <t>Муниципальная программа  "Модернизация объектов коммунальной инфраструктуры"</t>
  </si>
  <si>
    <t>67 0 00 00000</t>
  </si>
  <si>
    <t>52 0 16 53800</t>
  </si>
  <si>
    <t>60 0 11 78007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</si>
  <si>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</si>
  <si>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69 0 00 00000</t>
  </si>
  <si>
    <t>68 0 99 00000</t>
  </si>
  <si>
    <t>68 0 99 79050</t>
  </si>
  <si>
    <t>Муниципальная программа "Повышение энергетической эффективности экономики Чебаркульского городского округа и сокращение энергетических издержек в бюджетном секторе"</t>
  </si>
  <si>
    <t xml:space="preserve">Муниципальная программа "Формирование современной городской среды на территории Чебаркульского городского округа" </t>
  </si>
  <si>
    <t>Муниципальная программа "Создание условий для развития туризма на территории Чебаркульского городского округа"</t>
  </si>
  <si>
    <t>99 0 04 03060</t>
  </si>
  <si>
    <t>99 0 04 12010</t>
  </si>
  <si>
    <t>99 0 04 99090</t>
  </si>
  <si>
    <t>48 0 Е8 00000</t>
  </si>
  <si>
    <t>48 0 Е8 S1010</t>
  </si>
  <si>
    <t>44 0 09 S4060</t>
  </si>
  <si>
    <t>44 0 09 S6010</t>
  </si>
  <si>
    <t>67 0 F2 00000</t>
  </si>
  <si>
    <t>67 0 F2 55550</t>
  </si>
  <si>
    <t>63 0 04 99120</t>
  </si>
  <si>
    <t>47 0 06 S4060</t>
  </si>
  <si>
    <t>47 0 10 04010</t>
  </si>
  <si>
    <t>46 0 10 03090</t>
  </si>
  <si>
    <t>46 0 10 03120</t>
  </si>
  <si>
    <t>46 0 10 S3030</t>
  </si>
  <si>
    <t>46 0 Е1 00000</t>
  </si>
  <si>
    <t>46 0 Е1 S3050</t>
  </si>
  <si>
    <t>46 0 07 S3010</t>
  </si>
  <si>
    <t>46 0 20 S3010</t>
  </si>
  <si>
    <t>46 0 10 03070</t>
  </si>
  <si>
    <t>46 0 06 03020</t>
  </si>
  <si>
    <t>47 0 06 04050</t>
  </si>
  <si>
    <t>43 0 20 S0045</t>
  </si>
  <si>
    <t>43 0 20 S0047</t>
  </si>
  <si>
    <t>43 0 20 S0048</t>
  </si>
  <si>
    <t>53 0 10 28000</t>
  </si>
  <si>
    <t>53 0 16 28300</t>
  </si>
  <si>
    <t>53 0 16 28310</t>
  </si>
  <si>
    <t>53 0 16 28320</t>
  </si>
  <si>
    <t>53 0 16 28330</t>
  </si>
  <si>
    <t>53 0 16 28340</t>
  </si>
  <si>
    <t>53 0 16 28350</t>
  </si>
  <si>
    <t>53 0 16 28370</t>
  </si>
  <si>
    <t>53 0 16 28390</t>
  </si>
  <si>
    <t>53 0 16 28400</t>
  </si>
  <si>
    <t>53 0 16 28410</t>
  </si>
  <si>
    <t>52 0 16 28140</t>
  </si>
  <si>
    <t>52 0 16 28190</t>
  </si>
  <si>
    <t>52 0 16 28220</t>
  </si>
  <si>
    <t>52 0 Р1 00000</t>
  </si>
  <si>
    <t>52 0 Р1 28180</t>
  </si>
  <si>
    <t>Федеральный проект «Финансовая поддержка семей при рождении детей»</t>
  </si>
  <si>
    <t>52 0 99 28100</t>
  </si>
  <si>
    <t>52 0 04 28110</t>
  </si>
  <si>
    <t>53 0 04 28080</t>
  </si>
  <si>
    <t>53 0 04 28370</t>
  </si>
  <si>
    <t>52 0 15 28130</t>
  </si>
  <si>
    <t>65 0 89 80003</t>
  </si>
  <si>
    <t>69 0 56 00000</t>
  </si>
  <si>
    <t>69 0 56 79700</t>
  </si>
  <si>
    <t>36 0 00 00000</t>
  </si>
  <si>
    <t>36 0 07 00000</t>
  </si>
  <si>
    <t>36 0 07 79020</t>
  </si>
  <si>
    <t>Муниципальная программа "Развитие муниципальной службы в Чебаркульском городском округе"</t>
  </si>
  <si>
    <t>47 0 20 S4020</t>
  </si>
  <si>
    <t>46 0 10 42400</t>
  </si>
  <si>
    <t>47 0 P2 00000</t>
  </si>
  <si>
    <t>47 0 P2 S4150</t>
  </si>
  <si>
    <t>60 0 11 78009</t>
  </si>
  <si>
    <t>63 0 G2 00000</t>
  </si>
  <si>
    <t>63 0 G2 S3120</t>
  </si>
  <si>
    <t>Региональный проект «Комплексная система обращения с твердыми коммунальными отходами»</t>
  </si>
  <si>
    <t>46 0 10 79526</t>
  </si>
  <si>
    <t>2021 год</t>
  </si>
  <si>
    <t>99 0 00 07009</t>
  </si>
  <si>
    <t>36 0 07 79021</t>
  </si>
  <si>
    <t>43 0 07 78500</t>
  </si>
  <si>
    <t>43 0 20 S0044</t>
  </si>
  <si>
    <t>43 0 20 S004Д</t>
  </si>
  <si>
    <t>60 0 11 S6050</t>
  </si>
  <si>
    <t>63 0 07 61080</t>
  </si>
  <si>
    <t>51 0 07 00000</t>
  </si>
  <si>
    <t>51 0 07 79080</t>
  </si>
  <si>
    <t>65 0 A1 00000</t>
  </si>
  <si>
    <t>Региональный проект «Культурная среда»</t>
  </si>
  <si>
    <t>65 0 A1 5519М</t>
  </si>
  <si>
    <t>Организация обучения муниципальных служащих на курсах повышения квалификации (Закупка товаров, работ и услуг для государственных (муниципальных) нужд)</t>
  </si>
  <si>
    <t>Организация проведения ежегодной диспансеризации муниципальных служащих (Закупка товаров, работ и услуг для государственных (муниципальных) нужд)</t>
  </si>
  <si>
    <t>Обеспечение информацией граждан по профилактике экстремизма (Закупка товаров, работ и услуг для государственных (муниципальных) нужд)</t>
  </si>
  <si>
    <t>Профилактические мероприятия по предотвращению распространения наркотиков (Закупка товаров, работ и услуг для государственных (муниципальных) нужд(</t>
  </si>
  <si>
    <t>Обеспечение общественного правопорядка при проведении мероприятий с массовым пребыванием граждан (Предоставление субсидий бюджетным, автономным учреждениям и иным некоммерческим организациям)</t>
  </si>
  <si>
    <t>Подъемные выплаты вновь трудоустроенным специалистам с медицинским образованием (Социальное обеспечение и иные выплаты населению)</t>
  </si>
  <si>
    <t>Проведение мероприятий с детьми и молодежью (Закупка товаров, работ и услуг для государственных (муниципальных) нужд)</t>
  </si>
  <si>
    <t>Проведение мероприятий с детьми и молодежью (Предоставление субсидий бюджетным, автономным учреждениям и иным некоммерческим организациям(</t>
  </si>
  <si>
    <t>Проведение мероприятий  по теплоснабжению (Закупка товаров, работ и услуг для государственных (муниципальных) нужд)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</si>
  <si>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 (Закупка товаров, работ и услуг для государственных (муниципальных) нужд)</t>
  </si>
  <si>
    <t>Строительство, модернизация, реконструкция и капитальный ремонт объектов систем водоснабжения, водоотведения и очистки сточных вод, а также очистных сооружений канализации (Капитальные вложения в объекты недвижимого имущества государственной (муниципальной) собственности)</t>
  </si>
  <si>
    <t>Проведение мероприятий в рамках календарного плана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</si>
  <si>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Проведение мероприятий в рамках календарного плана (Закупка товаров, работ и услуг для государственных (муниципальных) нужд)</t>
  </si>
  <si>
    <t>Премии, гранты, стипендии (Социальное обеспечение и иные выплаты населению)</t>
  </si>
  <si>
    <t>Спортивная подготовка по олимпийским и неолимпийским видам спорта (Предоставление субсидий бюджетным, автономным учреждениям и иным некоммерческим организациям)</t>
  </si>
  <si>
    <t>Обеспечение доступа к объектам  спорта (Предоставление субсидий бюджетным, автономным учреждениям и иным некоммерческим организациям)</t>
  </si>
  <si>
    <t>Приобретение спортивного инвентаря и оборудования для физкультурно-спортивных организаций (Предоставление субсидий бюджетным, автономным учреждениям и иным некоммерческим организациям)</t>
  </si>
  <si>
    <t>Оплата услуг специалистов по организации физкультурно-оздоровительной и спортивно-массовой работы с населением, занятым в экономике, и гражданами старшего поколения (Предоставление субсидий бюджетным, автономным учреждениям и иным некоммерческим организациям)</t>
  </si>
  <si>
    <t>Оплата услуг специалистов по организации физкультурно-оздоровительной и спортивно-массовой работы с населением старшего возраста (Предоставление субсидий бюджетным, автономным учреждениям и иным некоммерческим организациям)</t>
  </si>
  <si>
    <t>Оплата услуг специалистов по организации физкультурно-оздоровительной и спортивно-массовой работы с детьми и молодежью в возрасте от 6 до 18 лет (Предоставление субсидий бюджетным, автономным учреждениям и иным некоммерческим организациям)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</si>
  <si>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 (Предоставление субсидий бюджетным, автономным учреждениям и иным некоммерческим организациям)</t>
  </si>
  <si>
    <t>Содержание центров тестирования Всероссийского физкультурно-спортивного комплекса "Готов к труду и обороне" (Предоставление субсидий бюджетным, автономным учреждениям и иным некоммерческим организациям)</t>
  </si>
  <si>
    <t>Руководство и управление в сфере установленных функций органов государственной власти субъектов РФ и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</si>
  <si>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</si>
  <si>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 (Закупка товаров, работ и услуг для государственных (муниципальных) нужд)</t>
  </si>
  <si>
    <t>Финансовая поддержка учреждений спортивной подготовки на этапах спортивной специализации, в том числе на приобретение спортивного инвентаря и оборудования (Предоставление субсидий бюджетным, автономным учреждениям и иным некоммерческим организациям)</t>
  </si>
  <si>
    <t>Развитие туризма и формирование благоприятного имиджа Чебаркульского городского округа (Закупка товаров, работ и услуг для государственных (муниципальных) нужд)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</si>
  <si>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  (Предоставление субсидий бюджетным, автономным учреждениям и иным некоммерческим организациям)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</si>
  <si>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</si>
  <si>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Школы-детские сады, школы начальные, неполные средние и средние (Предоставление субсидий бюджетным, автономным учреждениям и иным некоммерческим организациям)</t>
  </si>
  <si>
    <t>Обеспечение питанием обучающихся с ограниченными возможностями здоровья в общеобразовательных организациях, в том числе выплата компенсации взамен неполученного питания обучающимися с ограниченными возможностями здоровья в общеобразовательных организациях, в том числе детей–инвалидов, осваивающих основные общеобразовательные программы на дому, в том числе с применением дистанционных технологий (Предоставление субсидий бюджетным, автономным учреждениям и иным некоммерческим организациям)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</si>
  <si>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</si>
  <si>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Специальные (коррекционные) учреждения (Предоставление субсидий бюджетным, автономным учреждениям и иным некоммерческим организациям)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</si>
  <si>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</si>
  <si>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 (Предоставление субсидий бюджетным, автономным учреждениям и иным некоммерческим организациям)</t>
  </si>
  <si>
    <t>Обеспечение молоком (молочной продукцией) обучающихся по программам начального общего образования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</si>
  <si>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Учреждения по внешкольной работе с детьми (Предоставление субсидий бюджетным, автономным учреждениям и иным некоммерческим организациям)</t>
  </si>
  <si>
    <t>Организация отдыха, оздоровление и временного трудоустройства несовершеннолетних в каникулярное время  (Закупка товаров, работ и услуг для государственных (муниципальных) нужд)</t>
  </si>
  <si>
    <t>Организация отдыха и оздоровления (Предоставление субсидий бюджетным, автономным учреждениям и иным некоммерческим организациям)</t>
  </si>
  <si>
    <t>Организация отдыха, оздоровление и временного трудоустройства несовершеннолетних в каникулярное время (Предоставление субсидий бюджетным, автономным учреждениям и иным некоммерческим организациям)</t>
  </si>
  <si>
    <t>Ревакцинация детей школьного возраста против клещевого энцифалита (Предоставление субсидий бюджетным, автономным учреждениям и иным некоммерческим организациям)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</si>
  <si>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(Предоставление субсидий бюджетным, автономным учреждениям и иным некоммерческим организациям)</t>
  </si>
  <si>
    <t>Руководство и управление в сфере установленных функций органов государственной власти субъектов РФ и органов местного самоуправления (Закупка товаров, работ и услуг для государственных (муниципальных) нужд)</t>
  </si>
  <si>
    <t>Поддержка и развитие профессионального мастерства педагогических работников, поддержка одаренных детей и талантливой молодежи (Закупка товаров, работ и услуг для государственных (муниципальных) нужд)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</si>
  <si>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  (Предоставление субсидий бюджетным, автономным учреждениям и иным некоммерческим организациям)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</si>
  <si>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 (Иные бюджетные ассигнования)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</si>
  <si>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 (Социальное обеспечение и иные выплаты населению)</t>
  </si>
  <si>
    <t>Строительство зданий для размещения дошкольных образовательных организаций в целях создания дополнительных мест для детей в возрасте от 1,5 до 3 лет за счет средств областного бюджета (Капитальные вложения в объекты недвижимого имущества государственной (муниципальной) собственности)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</si>
  <si>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</si>
  <si>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Предоставление общедоступного и бесплатного дошкольного образования в образовательных организациях, реализующих программу дошкольного образования (Предоставление субсидий бюджетным, автономным учреждениям и иным некоммерческим организациям)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</si>
  <si>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  (Социальное обеспечение и иные выплаты населению)</t>
  </si>
  <si>
    <t>47 0 20 00000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</si>
  <si>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дошкольные образовательные организации, через предоставление компенсации части родительской платы (Социальное обеспечение и иные выплаты населению)</t>
  </si>
  <si>
    <t>Информационное обеспечение в области пожарной безопасности (Закупка товаров, работ и услуг для государственных (муниципальных) нужд)</t>
  </si>
  <si>
    <t>Реализация переданных государственных полномочий по социальному обслуживанию граждан  (Предоставление субсидий бюджетным, автономным учреждениям и иным некоммерческим организациям)</t>
  </si>
  <si>
    <t>Ежемесячная денежная выплата в соответствии с Законом Челябинской области «О мерах социальной поддержки ветеранов в Челябинской области»  (Закупка товаров, работ и услуг для государственных (муниципальных) нужд)</t>
  </si>
  <si>
    <t>Ежемесячная денежная выплата в соответствии с Законом Челябинской области «О мерах социальной поддержки ветеранов в Челябинской области»  (Социальное обеспечение и иные выплаты населению)</t>
  </si>
  <si>
    <t>Ежемесячная денежная выплата в соответствии с Законом Челябинской области «О мерах социальной поддержки жертв политических репрессий в Челябинской области»  (Закупка товаров, работ и услуг для государственных (муниципальных) нужд)</t>
  </si>
  <si>
    <t>Ежемесячная денежная выплата в соответствии с Законом Челябинской области «О мерах социальной поддержки жертв политических репрессий в Челябинской области»  (Социальное обеспечение и иные выплаты населению)</t>
  </si>
  <si>
    <t>Ежемесячная денежная выплата в соответствии с Законом Челябинской области «О звании «Ветеран труда Челябинской области»  (Закупка товаров, работ и услуг для государственных (муниципальных) нужд)</t>
  </si>
  <si>
    <t>Ежемесячная денежная выплата в соответствии с Законом Челябинской области «О звании «Ветеран труда Челябинской области»  (Социальное обеспечение и иные выплаты населению)</t>
  </si>
  <si>
    <t>Компенсация расходов на оплату жилых помещений и коммунальных услуг в соответствии с Законом Челябинской области «О дополнительных мерах социальной защиты ветеранов в Челябинской области»  (Закупка товаров, работ и услуг для государственных (муниципальных) нужд)</t>
  </si>
  <si>
    <t>Компенсация расходов на оплату жилых помещений и коммунальных услуг в соответствии с Законом Челябинской области «О дополнительных мерах социальной защиты ветеранов в Челябинской области»  (Социальное обеспечение и иные выплаты населению)</t>
  </si>
  <si>
    <t>Компенсационные выплаты за пользование услугами связи в соответствии с Законом Челябинской области «О дополнительных мерах социальной защиты ветеранов в Челябинской области»  (Закупка товаров, работ и услуг для государственных (муниципальных) нужд)</t>
  </si>
  <si>
    <t>Компенсационные выплаты за пользование услугами связи в соответствии с Законом Челябинской области «О дополнительных мерах социальной защиты ветеранов в Челябинской области»  (Социальное обеспечение и иные выплаты населению)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</si>
  <si>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«О дополнительных мерах социальной поддержки отдельных категорий граждан в Челябинской области»  (Закупка товаров, работ и услуг для государственных (муниципальных) нужд)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</si>
  <si>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«О дополнительных мерах социальной поддержки отдельных категорий граждан в Челябинской области»  (Социальное обеспечение и иные выплаты населению)</t>
  </si>
  <si>
    <t>Предоставление гражданам субсидий на оплату жилого помещения и коммунальных услуг (Закупка товаров, работ и услуг для государственных (муниципальных) нужд)</t>
  </si>
  <si>
    <t>Предоставление гражданам субсидий на оплату жилого помещения и коммунальных услуг (Социальное обеспечение и иные выплаты населению)</t>
  </si>
  <si>
    <t>Возмещение стоимости услуг по погребению и выплата социального пособия на погребение в соответствии с Законом Челябинской области «О возмещении стоимости услуг по погребению и выплате социального пособия на погребение»  (Закупка товаров, работ и услуг для государственных (муниципальных) нужд)</t>
  </si>
  <si>
    <t>Возмещение стоимости услуг по погребению и выплата социального пособия на погребение в соответствии с Законом Челябинской области «О возмещении стоимости услуг по погребению и выплате социального пособия на погребение»  (Социальное обеспечение и иные выплаты населению)</t>
  </si>
  <si>
    <t>Адресная субсидия гражданам в связи с ростом платы за коммунальные услуги (Закупка товаров, работ и услуг для государственных (муниципальных) нужд)</t>
  </si>
  <si>
    <t>Адресная субсидия гражданам в связи с ростом платы за коммунальные услуги (Социальное обеспечение и иные выплаты населению)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</si>
  <si>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    (Закупка товаров, работ и услуг для государственных (муниципальных) нужд)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</si>
  <si>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 (Социальное обеспечение и иные выплаты населению)</t>
  </si>
  <si>
    <t>Реализация переданных государственных полномочий по назначению государственной социальной помощи отдельным категориям граждан, в том числе на основании социального контракта (Закупка товаров, работ и услуг для государственных (муниципальных) нужд)</t>
  </si>
  <si>
    <t>Реализация полномочий Российской Федерации по предоставлению отдельных мер социальной поддержки гражданам, подвергшимся воздействию радиации  (Закупка товаров, работ и услуг для государственных (муниципальных) нужд)</t>
  </si>
  <si>
    <t>Реализация полномочий Российской Федерации по предоставлению отдельных мер социальной поддержки гражданам, подвергшимся воздействию радиации  (Социальное обеспечение и иные выплаты населению)</t>
  </si>
  <si>
    <t>Реализация полномочий Российской Федерации по осуществлению ежегодной денежной выплаты лицам, награжденным нагрудным знаком «Почетный донор России»  (Закупка товаров, работ и услуг для государственных (муниципальных) нужд)</t>
  </si>
  <si>
    <t>Реализация полномочий Российской Федерации по осуществлению ежегодной денежной выплаты лицам, награжденным нагрудным знаком «Почетный донор России»  (Социальное обеспечение и иные выплаты населению)</t>
  </si>
  <si>
    <t>Реализация полномочий Российской Федерации на оплату жилищно-коммунальных услуг отдельным категориям граждан (Закупка товаров, работ и услуг для государственных (муниципальных) нужд)</t>
  </si>
  <si>
    <t>Реализация полномочий Российской Федерации на оплату жилищно-коммунальных услуг отдельным категориям граждан (Социальное обеспечение и иные выплаты населению)</t>
  </si>
  <si>
    <t>Субвенции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 (Закупка товаров, работ и услуг для государственных (муниципальных) нужд)</t>
  </si>
  <si>
    <t>Субвенции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 (Социальное обеспечение и иные выплаты населению)</t>
  </si>
  <si>
    <t>Выплата пенсии за выслугу лет лицам, замещавшим должности муниципальной службы (Социальное обеспечение и иные выплаты населению)</t>
  </si>
  <si>
    <t>Организация работы органов управления социальной защиты населения муниципальных образований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</si>
  <si>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работы органов управления социальной защиты населения муниципальных образований  (Закупка товаров, работ и услуг для государственных (муниципальных) нужд)</t>
  </si>
  <si>
    <t>Предоставление гражданам субсидий на оплату жилого помещения и коммунальных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</si>
  <si>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Дотация на частичную компенсацию дополнительных расходов на повышение оплаты труда работников бюджетной сферы и иные цели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</si>
  <si>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социальных городских мероприятий (Закупка товаров, работ и услуг для государственных (муниципальных) нужд)</t>
  </si>
  <si>
    <t>Ежемесячная денежная выплата Почетным гражданам города (Социальное обеспечение и иные выплаты населению)</t>
  </si>
  <si>
    <t>Оказание материальной помощи в связи с пожаром (Социальное обеспечение и иные выплаты населению)</t>
  </si>
  <si>
    <t>Единовременное денежное пособие юбилярам (90, 95, 100 лет) (Социальное обеспечение и иные выплаты населению)</t>
  </si>
  <si>
    <t>Руководство и управление в сфере установленных функций органов государственной власти субъектов РФ и органов местного самоуправления (Иные бюджетные ассигнования)</t>
  </si>
  <si>
    <t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 81-ФЗ «О государственных пособиях гражданам, имеющим детей»  (Социальное обеспечение и иные выплаты населению)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</si>
  <si>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 (Закупка товаров, работ и услуг для государственных (муниципальных) нужд)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</si>
  <si>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 (Социальное обеспечение и иные выплаты населению)</t>
  </si>
  <si>
    <t>Ежемесячное пособие на ребенка в соответствии с Законом Челябинской области «О ежемесячном пособии на ребенка»  (Закупка товаров, работ и услуг для государственных (муниципальных) нужд)</t>
  </si>
  <si>
    <t>Ежемесячное пособие на ребенка в соответствии с Законом Челябинской области «О ежемесячном пособии на ребенка»  (Социальное обеспечение и иные выплаты населению)</t>
  </si>
  <si>
    <t>Ежемесячная денежная выплата на оплату жилья и коммунальных услуг многодетной семье в соответствии с Законом Челябинской области «О статусе и дополнительных мерах социальной поддержки многодетной семьи в Челябинской области»  (Закупка товаров, работ и услуг для государственных (муниципальных) нужд)</t>
  </si>
  <si>
    <t>Ежемесячная денежная выплата на оплату жилья и коммунальных услуг многодетной семье в соответствии с Законом Челябинской области «О статусе и дополнительных мерах социальной поддержки многодетной семьи в Челябинской области»  (Социальное обеспечение и иные выплаты населению)</t>
  </si>
  <si>
    <t>Реализация мероприятий по поддержке семей и детей группы риска (Социальное обеспечение и иные выплаты населению)</t>
  </si>
  <si>
    <t>Выплата областного единовременного пособия при рождении ребенка в соответствии с Законом Челябинской области «Об областном единовременном пособии при рождении ребенка» (Закупка товаров, работ и услуг для государственных (муниципальных) нужд)</t>
  </si>
  <si>
    <t>Выплата областного единовременного пособия при рождении ребенка в соответствии с Законом Челябинской области «Об областном единовременном пособии при рождении ребенка» (Социальное обеспечение и иные выплаты населению)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</si>
  <si>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</si>
  <si>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 (Закупка товаров, работ и услуг для государственных (муниципальных) нужд)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</si>
  <si>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 (Иные бюджетные ассигнования)</t>
  </si>
  <si>
    <t>Реализация мероприятий по поддержке семей и детей группы риска (Закупка товаров, работ и услуг для государственных (муниципальных) нужд)</t>
  </si>
  <si>
    <t>Организация и осуществление деятельности по опеке и попечительству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</si>
  <si>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осуществление деятельности по опеке и попечительству  (Закупка товаров, работ и услуг для государственных (муниципальных) нужд)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</si>
  <si>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 ( Капитальные вложения в объекты недвижимого имущества государственной (муниципальной) собственности)</t>
  </si>
  <si>
    <t>Мероприятия  по энергосервисному контракту (Закупка товаров, работ и услуг для государственных (муниципальных) нужд)</t>
  </si>
  <si>
    <t>Субсидии садоводческим некоммерческим товариществам на возмещение затрат по инженерному обеспечению территорий (Предоставление субсидий бюджетным, автономным учреждениям и иным некоммерческим организациям)</t>
  </si>
  <si>
    <t>Мероприятия в рамках программы по оздоровлению экологической обстановки (Закупка товаров, работ и услуг для государственных (муниципальных) нужд)</t>
  </si>
  <si>
    <t>Предоставление субсидий некоммерческим организациям (СМИ), для информирования населения о социально-экономическом развитии муниципального образования и о иной официальной информации (Предоставление субсидий бюджетным, автономным учреждениям и иным некоммерческим организациям)</t>
  </si>
  <si>
    <t>Проведение городских мероприятий и социальная поддержка ветеранов (пенсионеров) (Предоставление субсидий бюджетным, автономным учреждениям и иным некоммерческим организациям)</t>
  </si>
  <si>
    <t>Предоставление субсидий некоммерческим организациям инвалидов по зрению для осуществление деятельности по реабилитации инвалидов по зрению (Предоставление субсидий бюджетным, автономным учреждениям и иным некоммерческим организациям)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</si>
  <si>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 (Закупка товаров, работ и услуг для государственных (муниципальных) нужд)</t>
  </si>
  <si>
    <t>Содержание и текущий ремонт объектов благоустройства (Закупка товаров, работ и услуг для государственных (муниципальных) нужд0</t>
  </si>
  <si>
    <t>Организация освещения улиц (Закупка товаров, работ и услуг для государственных (муниципальных) нужд)</t>
  </si>
  <si>
    <t>Прочие мероприятия по благоустройству городского округа (Закупка товаров, работ и услуг для государственных (муниципальных) нужд)</t>
  </si>
  <si>
    <t>Содержание и текущий ремонт объектов благоустройства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</si>
  <si>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и текущий ремонт объектов благоустройства (Закупка товаров, работ и услуг для государственных (муниципальных) нужд)</t>
  </si>
  <si>
    <t>Содержание и текущий ремонт объектов благоустройства (Иные бюджетные ассигнования)</t>
  </si>
  <si>
    <t>Создание и содержание мест (площадок) накопления твердых коммунальных отходов (Закупка товаров, работ и услуг для государственных (муниципальных) нужд)</t>
  </si>
  <si>
    <t>Субвенция на 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</si>
  <si>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Субвенция на 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 (Закупка товаров, работ и услуг для государственных (муниципальных) нужд)</t>
  </si>
  <si>
    <t>Капитальный ремонт, ремонт и содержание автомобильных дорог общего пользования местного значения  (Закупка товаров, работ и услуг для государственных (муниципальных) нужд)</t>
  </si>
  <si>
    <t>Зимнее и летнее содержание дорог, обрезка растительности (кустарников) (Закупка товаров, работ и услуг для государственных (муниципальных) нужд)</t>
  </si>
  <si>
    <t>Оплата электроэнергии светофорных объектов (Закупка товаров, работ и услуг для государственных (муниципальных) нужд)</t>
  </si>
  <si>
    <t>Обслуживание светофорных объектов, обслуживание, замена и установка дорожных знаков (Закупка товаров, работ и услуг для государственных (муниципальных) нужд)</t>
  </si>
  <si>
    <t>Ремонт и замена пешеходных ограждений, устройство пешеходных переходов (Закупка товаров, работ и услуг для государственных (муниципальных) нужд)</t>
  </si>
  <si>
    <t>Разметка дорожного покрытия (Закупка товаров, работ и услуг для государственных (муниципальных) нужд)</t>
  </si>
  <si>
    <t>Ремонт внутриквартальных проездов, гредирование, отсыпка дорог, устройство тротуаров (Закупка товаров, работ и услуг для государственных (муниципальных) нужд)</t>
  </si>
  <si>
    <t>Ремонт дорог (Закупка товаров, работ и услуг для государственных (муниципальных) нужд)</t>
  </si>
  <si>
    <t>Реализация приоритетного проекта "Формирование комфортной городской среды" (Закупка товаров, работ и услуг для государственных (муниципальных) нужд)</t>
  </si>
  <si>
    <t>Организация культурно-досуговых мероприятий и эффективное управление сферой культуры (Закупка товаров, работ и услуг для государственных (муниципальных) нужд)</t>
  </si>
  <si>
    <t>Обучение учащихся с учетом требований государственных образовательных стандартов дополнительного образования (Предоставление субсидий бюджетным, автономным учреждениям и иным некоммерческим организациям)</t>
  </si>
  <si>
    <t>Сохранение и развитие культурно-досуговой сферы (Предоставление субсидий бюджетным, автономным учреждениям и иным некоммерческим организациям)</t>
  </si>
  <si>
    <t>Сохранение историко-культурного наследия (Предоставление субсидий бюджетным, автономным учреждениям и иным некоммерческим организациям)</t>
  </si>
  <si>
    <t>Сохранение историко-культурного наследия (Иные бюджетные ассигнования)</t>
  </si>
  <si>
    <t>Обеспечение доступности информационных ресурсов населению города через библиотечное обслуживание (Иные бюджетные ассигнования)</t>
  </si>
  <si>
    <t>Сохранение историко-культурного наследия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</si>
  <si>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Сохранение историко-культурного наследия (Закупка товаров, работ и услуг для государственных (муниципальных) нужд)</t>
  </si>
  <si>
    <t>Обеспечение доступности информационных ресурсов населению города через библиотечное обслуживание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</si>
  <si>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доступности информационных ресурсов населению города через библиотечное обслуживание (Закупка товаров, работ и услуг для государственных (муниципальных) нужд)</t>
  </si>
  <si>
    <t>Обеспечение доступности зданий и сооружений в сферах жизнедеятельности инвалидов и других маломобильных групп населения (Предоставление субсидий бюджетным, автономным учреждениям и иным некоммерческим организациям)</t>
  </si>
  <si>
    <t>Обеспечение доступности зданий и сооружений в сферах жизнедеятельности инвалидов и других маломобильных групп населения (Обеспечение деятельности (оказание услуг) подведомственных казенных учреждений)</t>
  </si>
  <si>
    <t>Текущий ремонт и содержание помещений и имущества, находящихся в муниципальной казне (Закупка товаров, работ и услуг для государственных (муниципальных) нужд)</t>
  </si>
  <si>
    <t>Текущий ремонт и содержание помещений и имущества, находящихся в муниципальной казне (Иные бюджетные ассигнования)</t>
  </si>
  <si>
    <t>Мероприятия по землеустройству и землепользованию (Закупка товаров, работ и услуг для государственных (муниципальных) нужд)</t>
  </si>
  <si>
    <t>Субсидии местным бюджетам на предоставление молодым семьям -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 за счет средств областного бюджета (Социальное обеспечение и иные выплаты населению)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</si>
  <si>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</si>
  <si>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</si>
  <si>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Мероприятия по наказам избирателей (Иные бюджетные ассигнования)</t>
  </si>
  <si>
    <t>Субвенция на организацию работы комиссий по делам несовершеннолетних и защите их прав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</si>
  <si>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Субвенция на организацию работы комиссий по делам несовершеннолетних и защите их прав  (Закупка товаров, работ и услуг для государственных (муниципальных) нужд)</t>
  </si>
  <si>
    <t>Комплектование, учет, использование и хранение архивных документов, отнесенных к государственной собственности Челябинской области  (Закупка товаров, работ и услуг для государственных (муниципальных) нужд)</t>
  </si>
  <si>
    <t>Реализация переданных государственных полномочий в области охраны труда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</si>
  <si>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Реализация переданных государственных полномочий в области охраны труда  (Закупка товаров, работ и услуг для государственных (муниципальных) нужд)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</si>
  <si>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</si>
  <si>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  (Закупка товаров, работ и услуг для государственных (муниципальных) нужд)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</si>
  <si>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  (Закупка товаров, работ и услуг для государственных (муниципальных) нужд)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</si>
  <si>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</si>
  <si>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 (Закупка товаров, работ и услуг для государственных (муниципальных) нужд)</t>
  </si>
  <si>
    <t>Руководитель контрольно-счетной палаты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</si>
  <si>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Исполнение исполнительных листов (Иные бюджетные ассигнования)</t>
  </si>
  <si>
    <t>Резервные фонды местных администраций (Иные бюджетные ассигнования)</t>
  </si>
  <si>
    <t>44 0 55 90070</t>
  </si>
  <si>
    <t>44 0 55 00000</t>
  </si>
  <si>
    <t>Субсидия на возмещение затрат организациям жилищно-коммунального комплекса  на выполнение ремонтных работ на муниципальных объектах коммунальной инфраструктуры (Иные бюджетные ассигнования)</t>
  </si>
  <si>
    <t xml:space="preserve">Расходы бюджета Чебаркульского городского округа по целевым статьям (муниципальным программам  и непрограммным направлениям деятельности), группам видов расходов, разделам и подразделам классификации расходов бюджетов на  2021 год </t>
  </si>
  <si>
    <t>Муниципальная программа "Поддержка садоводческих и/или огороднических некоммерческих товариществ, расположенных на территории Чебаркульского городского округа"</t>
  </si>
  <si>
    <t>46 0 10 S3300</t>
  </si>
  <si>
    <t>Единая дежурно-диспетчерская служба  (Закупка товаров, работ и услуг для государственных (муниципальных) нужд)</t>
  </si>
  <si>
    <t>Единая дежурно-диспетчерская служба  (Иные бюджетные ассигнования)</t>
  </si>
  <si>
    <t>Единая дежурно-диспетчерская служба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</si>
  <si>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43 0 20 S004М</t>
  </si>
  <si>
    <t>Поддержка и развитие профессионального мастерства педагогических работников, поддержка одаренных детей и талантливой молодежи  (Социальное обеспечение и иные выплаты населению)</t>
  </si>
  <si>
    <t>46 0 10 53035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</si>
  <si>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 (Предоставление субсидий бюджетным, автономным учреждениям и иным некоммерческим организациям)</t>
  </si>
  <si>
    <t>46 0 10 L3040</t>
  </si>
  <si>
    <t>46 0 20 79523</t>
  </si>
  <si>
    <t>Обеспечение комплексной безопасности и подготовки образовательных организаций к новому учебному году (Предоставление субсидий бюджетным, автономным учреждениям и иным некоммерческим организациям)</t>
  </si>
  <si>
    <t>Региональный проект «Современная школа»</t>
  </si>
  <si>
    <t>Региональный  проект «Содействие занятости»</t>
  </si>
  <si>
    <t>Региональный проект "Социальная активность"</t>
  </si>
  <si>
    <t>Укрепление материально-технической базы и оснащение оборудованием детских музыкальных, художественных, хореографических школ и школ искусств  (Предоставление субсидий бюджетным, автономным учреждениям и иным некоммерческим организациям)</t>
  </si>
  <si>
    <t>56 1 15 00000</t>
  </si>
  <si>
    <t>56 1 15 L4970</t>
  </si>
  <si>
    <t>99 0 99 00000</t>
  </si>
  <si>
    <t>99 0 99 45200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</si>
  <si>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</si>
  <si>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47 0 20 79527</t>
  </si>
  <si>
    <t>Обеспечение безопасности и замена оборудования участков детских садов  (Предоставление субсидий бюджетным, автономным учреждениям и иным некоммерческим организациям)</t>
  </si>
  <si>
    <t>44 0 09 79518</t>
  </si>
  <si>
    <t>Мероприятия по газификации  (Закупка товаров, работ и услуг для государственных (муниципальных) нужд)</t>
  </si>
  <si>
    <t>44 0 55 90075</t>
  </si>
  <si>
    <t>Субсидия в целях финансового обеспечения (возмещения) затрат по проведению капитального ремонта общего имущества многоквартирных домов (Иные бюджетные ассигнования)</t>
  </si>
  <si>
    <t>99 0 55 00000</t>
  </si>
  <si>
    <t>99 0 55 90060</t>
  </si>
  <si>
    <t>Возмещение затрат по мероприятиям против короновируса (Иные бюджетные ассигнования)</t>
  </si>
  <si>
    <t>43 0 20 78800</t>
  </si>
  <si>
    <t>Текущий ремонт объектов спорта (Предоставление субсидий бюджетным, автономным учреждениям и иным некоммерческим организациям)</t>
  </si>
  <si>
    <t>44 0 09 79515</t>
  </si>
  <si>
    <t>Мероприятия по водоснабжению и водоотведению (Закупка товаров, работ и услуг для государственных (муниципальных) нужд)</t>
  </si>
  <si>
    <t>57 0 55 00000</t>
  </si>
  <si>
    <t>57 0 55 90040</t>
  </si>
  <si>
    <t>46 0 20 79524</t>
  </si>
  <si>
    <t>Модернизация образования в Чебаркульском городском округе (Предоставление субсидий бюджетным, автономным учреждениям и иным некоммерческим организациям)</t>
  </si>
  <si>
    <t>53 0 04 28540</t>
  </si>
  <si>
    <t>Формирование и увеличение уставных фондов муниципальных унитарных предприятий  (Иные бюджетные ассигнования)</t>
  </si>
  <si>
    <t>63 0 89 00000</t>
  </si>
  <si>
    <t>63 0 89 20400</t>
  </si>
  <si>
    <t>Руководство и управление в сфере установленных функций органов государственной власти субъектов РФ и органов местного самоуправления (Социальное обеспечение и иные выплаты населению)</t>
  </si>
  <si>
    <t>99 0 04 67040</t>
  </si>
  <si>
    <t>44 0 07 79518</t>
  </si>
  <si>
    <t>Мероприятия по газификации (Закупка товаров, работ и услуг для государственных (муниципальных) нужд)</t>
  </si>
  <si>
    <t>46 0 20 79521</t>
  </si>
  <si>
    <t>Обеспечение здоровьесберегающих условий организации образовательного процесса  (Предоставление субсидий бюджетным, автономным учреждениям и иным некоммерческим организациям)</t>
  </si>
  <si>
    <t>53 0 16 79502</t>
  </si>
  <si>
    <t>Выплата единовременного денежного пособия (Социальное обеспечение и иные выплаты населению)</t>
  </si>
  <si>
    <t>60 0 07 78011</t>
  </si>
  <si>
    <t>60 0 07 00000</t>
  </si>
  <si>
    <t>Профилактика безопасности дорожного движения (Закупка товаров, работ и услуг для государственных (муниципальных) нужд)</t>
  </si>
  <si>
    <t>99 0 00 54690</t>
  </si>
  <si>
    <t>Проведение Всероссийской переписи населения 2020 года  (Закупка товаров, работ и услуг для государственных (муниципальных) нужд)</t>
  </si>
  <si>
    <t>Софинансирование расходных обязательств муниципальных образований Челябинской области, возникающих при осуществлении органами местного самоуправления муниципальных образований полномочий по решению вопросов местного значения, основанных на инициативных проектах, внесенных в местную администрацию в соответствии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 (Иные бюджетные ассигнования)</t>
  </si>
  <si>
    <t>Мероприятия для участия в Всероссийском конкурсе лучших проектов создания комфортной городской среды в малых городах и исторических поселениях  (Закупка товаров, работ и услуг для государственных (муниципальных) нужд)</t>
  </si>
  <si>
    <t>43 0 20 78700</t>
  </si>
  <si>
    <t>66 0 56 79013</t>
  </si>
  <si>
    <t>Осуществление деятельности по обращению с животными без владельцев, обитающими на территории городского округа (Предоставление субсидий бюджетным, автономным учреждениям и иным некоммерческим организациям)</t>
  </si>
  <si>
    <t>Приобретение основных средств для функционирования учреждений  (Предоставление субсидий бюджетным, автономным учреждениям и иным некоммерческим организациям)</t>
  </si>
  <si>
    <t>99 0 00 99600</t>
  </si>
  <si>
    <t>43 0 00 99604</t>
  </si>
  <si>
    <t>43 0 00 99605</t>
  </si>
  <si>
    <t>43 0 00 99608</t>
  </si>
  <si>
    <t>43 0 00 99609</t>
  </si>
  <si>
    <t>Инициативный проект «Установка приточной вентиляции МАУ «Ледовый дворец Уральская звезда» имени Валерия Харламова г. Чебаркуль ул. Ленина, д.3 лит. 12»(Предоставление субсидий бюджетным, автономным учреждениям и иным некоммерческим организациям)</t>
  </si>
  <si>
    <t>Инициативный проект «Ремонт и оснащение оборудованием медицинского пункта МАУ «Физкультура и спорт» г. Чебаркуль ул. Электростальская, 1-а»(Предоставление субсидий бюджетным, автономным учреждениям и иным некоммерческим организациям)</t>
  </si>
  <si>
    <t>Инициативный проект «Ремонт теплого пола в большой ванне плавательного бассейна МАУ «Физкультура и спорт» г. Чебаркуль ул. Ленина, 5-а»(Предоставление субсидий бюджетным, автономным учреждениям и иным некоммерческим организациям)</t>
  </si>
  <si>
    <t>Инициативный проект «Установка откосов и отливов в подтрибунных помещениях МАУ «Ледовый дворец Уральская звезда» имени Валерия Харламова г. Чебаркуль ул. Ленина, д.3 лит. 12»(Предоставление субсидий бюджетным, автономным учреждениям и иным некоммерческим организациям)</t>
  </si>
  <si>
    <t>43 0 56 00000</t>
  </si>
  <si>
    <t>43 0 56 78003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</si>
  <si>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  (Предоставление субсидий бюджетным, автономным учреждениям и иным некоммерческим организациям)</t>
  </si>
  <si>
    <t>Строительство, модернизация, реконструкция и капитальный ремонт объектов систем водоснабжения, водоотведения и очистки сточных вод, а также очистных сооружений канализации (Закупка товаров, работ и услуг для государственных (муниципальных) нужд)</t>
  </si>
  <si>
    <t>Инициативный проект «Замена оконных блоков в МБДОУ «Центр развития ребенка – детский сад № 6 первой категории» г. Чебаркуль ул. Крылова , 16»</t>
  </si>
  <si>
    <t>46 0 00 99603</t>
  </si>
  <si>
    <t>53 0 00 99610</t>
  </si>
  <si>
    <t>Инициативный проект « Ремонт кровли здания УСЗН (социально-значимый объект, посещаемый жителями городского округа, г. Чебаркуль, ул. Ленина, 46-А» (Закупка товаров, работ и услуг для государственных (муниципальных) нужд)</t>
  </si>
  <si>
    <t>56 3 00 00000</t>
  </si>
  <si>
    <t>56 3 07 00000</t>
  </si>
  <si>
    <t>56 3 07 90030</t>
  </si>
  <si>
    <t>Снос жилых домов, признанных аварийными, и жилых домов с высоким (более 70 процентов) уровнем износа (Закупка товаров, работ и услуг для государственных (муниципальных) нужд)</t>
  </si>
  <si>
    <t>Подпрограмма "Мероприятия по переселению граждан из жилищного фонда, признанного непригодным для проживания"</t>
  </si>
  <si>
    <t>63 0 00 99602</t>
  </si>
  <si>
    <t>63 0 00 99606</t>
  </si>
  <si>
    <t>63 0 00 99607</t>
  </si>
  <si>
    <t>Инициативный проект «Устройство уличного осещения в микрорайоне Южный г. Чебаркуль ( ул. Пустозеровская, Весенняя, Осенняя, Летняя, Степана Кузнецова, Курганная)» (Закупка товаров, работ и услуг для государственных (муниципальных) нужд)</t>
  </si>
  <si>
    <t>Инициативный проект « Выполнение работ по ремонту асфальтобетонного покрытия, ограждения и озеленения, установка малых архитектурных малых форм в Парке победы г. Чебаркуль ул. Калинина, 14» (Закупка товаров, работ и услуг для государственных (муниципальных) нужд)</t>
  </si>
  <si>
    <t>Инициативный проект « Приобретение бортового автомобиля ГАЗель с целью благоустройства городского кладбища» (Закупка товаров, работ и услуг для государственных (муниципальных) нужд)</t>
  </si>
  <si>
    <t>Прочие мероприятия по благоустройству городского округа  (Социальное обеспечение и иные выплаты населению)</t>
  </si>
  <si>
    <t>65 0 00 99601</t>
  </si>
  <si>
    <t>Инициативный проект «Ремонт открытой танцплощадки по адресу: г. Чебаркуль, ул. Дзержинского , 11»  (Предоставление субсидий бюджетным, автономным учреждениям и иным некоммерческим организациям)</t>
  </si>
  <si>
    <t>Организация культурно-досуговых мероприятий и эффективное управление сферой культуры (Социальное обеспечение и иные выплаты населению)</t>
  </si>
  <si>
    <t>66 0 56 S8290</t>
  </si>
  <si>
    <t>Реализация муниципальных программ (подпрограмм) поддержки социально ориентированных некоммерческих организаций (Предоставление субсидий бюджетным, автономным учреждениям и иным некоммерческим организациям)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</si>
  <si>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пункты(Иные бюджетные ассигнования)</t>
  </si>
  <si>
    <t>65 0 20 00000</t>
  </si>
  <si>
    <t>65 0 20 80001</t>
  </si>
  <si>
    <t>65 0 20 80002</t>
  </si>
  <si>
    <t>99 0 20 00000</t>
  </si>
  <si>
    <t>99 0 20 00092</t>
  </si>
  <si>
    <t>Исполнение исполнительных листов (Предоставление субсидий бюджетным, автономным учреждениям и иным некоммерческим организациям)</t>
  </si>
  <si>
    <t>44 0 09 79619</t>
  </si>
  <si>
    <t>Мероприятия по электроснабжению  (Закупка товаров, работ и услуг для государственных (муниципальных) нужд)</t>
  </si>
  <si>
    <t>67 0 00 79240</t>
  </si>
  <si>
    <t>Национальный проект «Формирование комфортной городской среды»</t>
  </si>
  <si>
    <t>57 0 55 90070</t>
  </si>
  <si>
    <t>Субсидия юридическим лицам на погашение просроченной задолженности за поставку потребленного газа (Иные бюджетные ассигнования)</t>
  </si>
  <si>
    <t>Приложение 3
к решению Собрания депутатов
Чебаркульского городского округа
от 12.08.2021 г. № _179_
Приложение 4
к решению Собрания депутатов
Чебаркульского городского округа
от 28.12.2020 г. № 52</t>
  </si>
</sst>
</file>

<file path=xl/styles.xml><?xml version="1.0" encoding="utf-8"?>
<styleSheet xmlns="http://schemas.openxmlformats.org/spreadsheetml/2006/main">
  <numFmts count="1">
    <numFmt numFmtId="164" formatCode="000000"/>
  </numFmts>
  <fonts count="16">
    <font>
      <sz val="10"/>
      <name val="Arial Cyr"/>
      <charset val="204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color indexed="8"/>
      <name val="Arial Narrow"/>
      <family val="2"/>
      <charset val="204"/>
    </font>
    <font>
      <i/>
      <sz val="10"/>
      <name val="Arial Cyr"/>
      <charset val="204"/>
    </font>
    <font>
      <b/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i/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8"/>
      <name val="Arial Narrow"/>
      <family val="2"/>
      <charset val="204"/>
    </font>
    <font>
      <b/>
      <sz val="8"/>
      <color indexed="8"/>
      <name val="Arial Narrow"/>
      <family val="2"/>
      <charset val="204"/>
    </font>
    <font>
      <sz val="10"/>
      <color theme="5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6" fillId="0" borderId="0" xfId="0" applyFont="1"/>
    <xf numFmtId="0" fontId="0" fillId="2" borderId="0" xfId="0" applyFill="1"/>
    <xf numFmtId="0" fontId="3" fillId="2" borderId="0" xfId="0" applyFont="1" applyFill="1"/>
    <xf numFmtId="4" fontId="9" fillId="3" borderId="1" xfId="0" applyNumberFormat="1" applyFont="1" applyFill="1" applyBorder="1"/>
    <xf numFmtId="4" fontId="8" fillId="3" borderId="1" xfId="0" applyNumberFormat="1" applyFont="1" applyFill="1" applyBorder="1"/>
    <xf numFmtId="4" fontId="10" fillId="3" borderId="1" xfId="0" applyNumberFormat="1" applyFont="1" applyFill="1" applyBorder="1"/>
    <xf numFmtId="49" fontId="2" fillId="3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49" fontId="2" fillId="3" borderId="1" xfId="0" applyNumberFormat="1" applyFont="1" applyFill="1" applyBorder="1" applyAlignment="1">
      <alignment wrapText="1"/>
    </xf>
    <xf numFmtId="49" fontId="2" fillId="3" borderId="1" xfId="1" applyNumberFormat="1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right"/>
    </xf>
    <xf numFmtId="0" fontId="11" fillId="3" borderId="0" xfId="0" applyFont="1" applyFill="1"/>
    <xf numFmtId="49" fontId="7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/>
    <xf numFmtId="49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textRotation="90" readingOrder="2"/>
    </xf>
    <xf numFmtId="49" fontId="7" fillId="3" borderId="1" xfId="0" applyNumberFormat="1" applyFont="1" applyFill="1" applyBorder="1" applyAlignment="1">
      <alignment horizontal="center" textRotation="90" wrapText="1" readingOrder="2"/>
    </xf>
    <xf numFmtId="49" fontId="7" fillId="3" borderId="1" xfId="0" applyNumberFormat="1" applyFont="1" applyFill="1" applyBorder="1" applyAlignment="1">
      <alignment horizontal="left" vertical="center" textRotation="90" wrapText="1" readingOrder="2"/>
    </xf>
    <xf numFmtId="0" fontId="3" fillId="4" borderId="0" xfId="0" applyFont="1" applyFill="1"/>
    <xf numFmtId="0" fontId="0" fillId="4" borderId="0" xfId="0" applyFill="1"/>
    <xf numFmtId="0" fontId="15" fillId="2" borderId="0" xfId="0" applyFont="1" applyFill="1"/>
    <xf numFmtId="4" fontId="11" fillId="3" borderId="1" xfId="0" applyNumberFormat="1" applyFont="1" applyFill="1" applyBorder="1"/>
    <xf numFmtId="0" fontId="13" fillId="3" borderId="1" xfId="0" applyNumberFormat="1" applyFont="1" applyFill="1" applyBorder="1" applyAlignment="1">
      <alignment horizontal="left" vertical="center" wrapText="1"/>
    </xf>
    <xf numFmtId="49" fontId="13" fillId="3" borderId="1" xfId="0" applyNumberFormat="1" applyFont="1" applyFill="1" applyBorder="1"/>
    <xf numFmtId="4" fontId="7" fillId="3" borderId="1" xfId="0" applyNumberFormat="1" applyFont="1" applyFill="1" applyBorder="1"/>
    <xf numFmtId="164" fontId="2" fillId="3" borderId="1" xfId="0" applyNumberFormat="1" applyFont="1" applyFill="1" applyBorder="1" applyAlignment="1">
      <alignment horizontal="left" vertical="center" wrapText="1"/>
    </xf>
    <xf numFmtId="164" fontId="2" fillId="3" borderId="1" xfId="1" applyNumberFormat="1" applyFont="1" applyFill="1" applyBorder="1" applyAlignment="1">
      <alignment horizontal="left" vertical="center" wrapText="1"/>
    </xf>
    <xf numFmtId="49" fontId="13" fillId="3" borderId="1" xfId="0" applyNumberFormat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wrapText="1"/>
    </xf>
    <xf numFmtId="49" fontId="13" fillId="3" borderId="1" xfId="1" applyNumberFormat="1" applyFont="1" applyFill="1" applyBorder="1" applyAlignment="1">
      <alignment horizontal="left" vertical="center" wrapText="1"/>
    </xf>
    <xf numFmtId="164" fontId="2" fillId="3" borderId="1" xfId="1" applyNumberFormat="1" applyFont="1" applyFill="1" applyBorder="1" applyAlignment="1">
      <alignment horizontal="left" vertical="top" wrapText="1"/>
    </xf>
    <xf numFmtId="0" fontId="13" fillId="3" borderId="1" xfId="1" applyNumberFormat="1" applyFont="1" applyFill="1" applyBorder="1" applyAlignment="1">
      <alignment horizontal="left" vertical="center" wrapText="1"/>
    </xf>
    <xf numFmtId="49" fontId="13" fillId="3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5" fillId="3" borderId="1" xfId="0" applyNumberFormat="1" applyFont="1" applyFill="1" applyBorder="1" applyAlignment="1">
      <alignment wrapText="1"/>
    </xf>
    <xf numFmtId="164" fontId="2" fillId="3" borderId="1" xfId="0" applyNumberFormat="1" applyFont="1" applyFill="1" applyBorder="1"/>
    <xf numFmtId="4" fontId="8" fillId="0" borderId="1" xfId="0" applyNumberFormat="1" applyFont="1" applyFill="1" applyBorder="1"/>
    <xf numFmtId="0" fontId="0" fillId="3" borderId="0" xfId="0" applyFill="1"/>
    <xf numFmtId="4" fontId="0" fillId="3" borderId="0" xfId="0" applyNumberFormat="1" applyFill="1"/>
    <xf numFmtId="0" fontId="6" fillId="3" borderId="0" xfId="0" applyFont="1" applyFill="1"/>
    <xf numFmtId="0" fontId="3" fillId="3" borderId="0" xfId="0" applyFont="1" applyFill="1"/>
    <xf numFmtId="0" fontId="15" fillId="3" borderId="0" xfId="0" applyFont="1" applyFill="1"/>
    <xf numFmtId="4" fontId="3" fillId="3" borderId="0" xfId="0" applyNumberFormat="1" applyFont="1" applyFill="1"/>
    <xf numFmtId="0" fontId="2" fillId="3" borderId="0" xfId="0" applyFont="1" applyFill="1"/>
    <xf numFmtId="0" fontId="2" fillId="3" borderId="1" xfId="0" applyFont="1" applyFill="1" applyBorder="1"/>
    <xf numFmtId="2" fontId="2" fillId="3" borderId="1" xfId="1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top" wrapText="1"/>
    </xf>
    <xf numFmtId="0" fontId="2" fillId="3" borderId="1" xfId="1" applyNumberFormat="1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right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136</xdr:row>
      <xdr:rowOff>0</xdr:rowOff>
    </xdr:from>
    <xdr:to>
      <xdr:col>0</xdr:col>
      <xdr:colOff>190500</xdr:colOff>
      <xdr:row>136</xdr:row>
      <xdr:rowOff>142875</xdr:rowOff>
    </xdr:to>
    <xdr:pic>
      <xdr:nvPicPr>
        <xdr:cNvPr id="11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502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190500</xdr:colOff>
      <xdr:row>136</xdr:row>
      <xdr:rowOff>142875</xdr:rowOff>
    </xdr:to>
    <xdr:pic>
      <xdr:nvPicPr>
        <xdr:cNvPr id="11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502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190500</xdr:colOff>
      <xdr:row>94</xdr:row>
      <xdr:rowOff>142875</xdr:rowOff>
    </xdr:to>
    <xdr:pic>
      <xdr:nvPicPr>
        <xdr:cNvPr id="11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1696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190500</xdr:colOff>
      <xdr:row>94</xdr:row>
      <xdr:rowOff>142875</xdr:rowOff>
    </xdr:to>
    <xdr:pic>
      <xdr:nvPicPr>
        <xdr:cNvPr id="11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1696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E387"/>
  <sheetViews>
    <sheetView tabSelected="1" zoomScaleSheetLayoutView="100" workbookViewId="0">
      <selection activeCell="B1" sqref="B1:F1"/>
    </sheetView>
  </sheetViews>
  <sheetFormatPr defaultRowHeight="12.75"/>
  <cols>
    <col min="1" max="1" width="73" style="13" customWidth="1"/>
    <col min="2" max="2" width="10.28515625" style="13" customWidth="1"/>
    <col min="3" max="3" width="4" style="13" customWidth="1"/>
    <col min="4" max="4" width="4.140625" style="13" customWidth="1"/>
    <col min="5" max="5" width="5.7109375" style="13" customWidth="1"/>
    <col min="6" max="6" width="13.140625" style="13" customWidth="1"/>
    <col min="7" max="7" width="16.42578125" style="41" customWidth="1"/>
    <col min="8" max="8" width="15.28515625" style="41" customWidth="1"/>
    <col min="9" max="9" width="16.140625" style="41" customWidth="1"/>
    <col min="10" max="83" width="9.140625" style="41"/>
  </cols>
  <sheetData>
    <row r="1" spans="1:83" ht="112.5" customHeight="1">
      <c r="B1" s="53" t="s">
        <v>592</v>
      </c>
      <c r="C1" s="53"/>
      <c r="D1" s="53"/>
      <c r="E1" s="53"/>
      <c r="F1" s="53"/>
    </row>
    <row r="2" spans="1:83" ht="45" customHeight="1">
      <c r="A2" s="54" t="s">
        <v>483</v>
      </c>
      <c r="B2" s="54"/>
      <c r="C2" s="54"/>
      <c r="D2" s="54"/>
      <c r="E2" s="54"/>
      <c r="F2" s="54"/>
    </row>
    <row r="3" spans="1:83" ht="15" customHeight="1">
      <c r="A3" s="52" t="s">
        <v>229</v>
      </c>
      <c r="B3" s="52"/>
      <c r="C3" s="52"/>
      <c r="D3" s="52"/>
      <c r="E3" s="52"/>
      <c r="F3" s="12"/>
    </row>
    <row r="4" spans="1:83" ht="74.25" customHeight="1">
      <c r="A4" s="14" t="s">
        <v>155</v>
      </c>
      <c r="B4" s="19" t="s">
        <v>158</v>
      </c>
      <c r="C4" s="18" t="s">
        <v>156</v>
      </c>
      <c r="D4" s="18" t="s">
        <v>157</v>
      </c>
      <c r="E4" s="20" t="s">
        <v>2</v>
      </c>
      <c r="F4" s="14" t="s">
        <v>299</v>
      </c>
      <c r="G4" s="42"/>
      <c r="H4" s="42"/>
      <c r="I4" s="42"/>
    </row>
    <row r="5" spans="1:83" s="1" customFormat="1">
      <c r="A5" s="15" t="s">
        <v>159</v>
      </c>
      <c r="B5" s="15"/>
      <c r="C5" s="15"/>
      <c r="D5" s="15"/>
      <c r="E5" s="15"/>
      <c r="F5" s="4">
        <f>F6+F26+F29+F32+F36+F39+F68+F82+F85+F128+F140+F144+F153+F177+F229+F234+F241+F254+F257+F269+F272+F296+F323+F330+F334+F340+F343</f>
        <v>1301630387.3699999</v>
      </c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</row>
    <row r="6" spans="1:83" s="21" customFormat="1" ht="13.5">
      <c r="A6" s="32" t="s">
        <v>289</v>
      </c>
      <c r="B6" s="26" t="s">
        <v>286</v>
      </c>
      <c r="C6" s="26"/>
      <c r="D6" s="26"/>
      <c r="E6" s="26"/>
      <c r="F6" s="6">
        <f>F7</f>
        <v>463000</v>
      </c>
      <c r="G6" s="46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</row>
    <row r="7" spans="1:83" s="21" customFormat="1" ht="13.5">
      <c r="A7" s="11" t="s">
        <v>87</v>
      </c>
      <c r="B7" s="7" t="s">
        <v>287</v>
      </c>
      <c r="C7" s="7"/>
      <c r="D7" s="7"/>
      <c r="E7" s="7"/>
      <c r="F7" s="5">
        <f>F8+F9+F10+F11+F12+F13+F14+F15+F16+F17+F18+F19+F20+F21+F22+F23+F24+F25</f>
        <v>463000</v>
      </c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</row>
    <row r="8" spans="1:83" s="22" customFormat="1" ht="25.5">
      <c r="A8" s="11" t="s">
        <v>312</v>
      </c>
      <c r="B8" s="7" t="s">
        <v>288</v>
      </c>
      <c r="C8" s="7" t="s">
        <v>160</v>
      </c>
      <c r="D8" s="7" t="s">
        <v>161</v>
      </c>
      <c r="E8" s="7" t="s">
        <v>177</v>
      </c>
      <c r="F8" s="5">
        <v>10000</v>
      </c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</row>
    <row r="9" spans="1:83" s="22" customFormat="1" ht="27" customHeight="1">
      <c r="A9" s="11" t="s">
        <v>312</v>
      </c>
      <c r="B9" s="7" t="s">
        <v>288</v>
      </c>
      <c r="C9" s="7" t="s">
        <v>160</v>
      </c>
      <c r="D9" s="7" t="s">
        <v>163</v>
      </c>
      <c r="E9" s="7" t="s">
        <v>177</v>
      </c>
      <c r="F9" s="5">
        <v>20000</v>
      </c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</row>
    <row r="10" spans="1:83" s="22" customFormat="1" ht="25.5">
      <c r="A10" s="11" t="s">
        <v>312</v>
      </c>
      <c r="B10" s="7" t="s">
        <v>288</v>
      </c>
      <c r="C10" s="7" t="s">
        <v>160</v>
      </c>
      <c r="D10" s="7" t="s">
        <v>164</v>
      </c>
      <c r="E10" s="7" t="s">
        <v>177</v>
      </c>
      <c r="F10" s="5">
        <f>10000+10000</f>
        <v>20000</v>
      </c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</row>
    <row r="11" spans="1:83" s="22" customFormat="1" ht="25.5">
      <c r="A11" s="11" t="s">
        <v>312</v>
      </c>
      <c r="B11" s="7" t="s">
        <v>288</v>
      </c>
      <c r="C11" s="7" t="s">
        <v>160</v>
      </c>
      <c r="D11" s="7" t="s">
        <v>172</v>
      </c>
      <c r="E11" s="7" t="s">
        <v>177</v>
      </c>
      <c r="F11" s="5">
        <v>20000</v>
      </c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</row>
    <row r="12" spans="1:83" s="22" customFormat="1" ht="25.5">
      <c r="A12" s="11" t="s">
        <v>312</v>
      </c>
      <c r="B12" s="7" t="s">
        <v>288</v>
      </c>
      <c r="C12" s="7" t="s">
        <v>168</v>
      </c>
      <c r="D12" s="7" t="s">
        <v>168</v>
      </c>
      <c r="E12" s="7" t="s">
        <v>177</v>
      </c>
      <c r="F12" s="5">
        <v>10000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</row>
    <row r="13" spans="1:83" s="21" customFormat="1" ht="25.5">
      <c r="A13" s="11" t="s">
        <v>312</v>
      </c>
      <c r="B13" s="7" t="s">
        <v>288</v>
      </c>
      <c r="C13" s="7" t="s">
        <v>169</v>
      </c>
      <c r="D13" s="7" t="s">
        <v>165</v>
      </c>
      <c r="E13" s="7" t="s">
        <v>177</v>
      </c>
      <c r="F13" s="5">
        <v>10000</v>
      </c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</row>
    <row r="14" spans="1:83" s="22" customFormat="1" ht="25.5">
      <c r="A14" s="11" t="s">
        <v>312</v>
      </c>
      <c r="B14" s="7" t="s">
        <v>288</v>
      </c>
      <c r="C14" s="7" t="s">
        <v>166</v>
      </c>
      <c r="D14" s="7" t="s">
        <v>163</v>
      </c>
      <c r="E14" s="7" t="s">
        <v>177</v>
      </c>
      <c r="F14" s="5">
        <v>10000</v>
      </c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</row>
    <row r="15" spans="1:83" s="21" customFormat="1" ht="25.5">
      <c r="A15" s="11" t="s">
        <v>312</v>
      </c>
      <c r="B15" s="7" t="s">
        <v>288</v>
      </c>
      <c r="C15" s="7" t="s">
        <v>171</v>
      </c>
      <c r="D15" s="7" t="s">
        <v>168</v>
      </c>
      <c r="E15" s="7" t="s">
        <v>177</v>
      </c>
      <c r="F15" s="5">
        <v>10000</v>
      </c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</row>
    <row r="16" spans="1:83" s="22" customFormat="1" ht="25.5">
      <c r="A16" s="11" t="s">
        <v>312</v>
      </c>
      <c r="B16" s="7" t="s">
        <v>288</v>
      </c>
      <c r="C16" s="7" t="s">
        <v>167</v>
      </c>
      <c r="D16" s="7" t="s">
        <v>164</v>
      </c>
      <c r="E16" s="7" t="s">
        <v>177</v>
      </c>
      <c r="F16" s="5">
        <v>20000</v>
      </c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</row>
    <row r="17" spans="1:83" s="22" customFormat="1" ht="25.5">
      <c r="A17" s="11" t="s">
        <v>313</v>
      </c>
      <c r="B17" s="7" t="s">
        <v>301</v>
      </c>
      <c r="C17" s="7" t="s">
        <v>160</v>
      </c>
      <c r="D17" s="7" t="s">
        <v>161</v>
      </c>
      <c r="E17" s="7" t="s">
        <v>177</v>
      </c>
      <c r="F17" s="5">
        <v>9000</v>
      </c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</row>
    <row r="18" spans="1:83" s="22" customFormat="1" ht="28.5" customHeight="1">
      <c r="A18" s="11" t="s">
        <v>313</v>
      </c>
      <c r="B18" s="7" t="s">
        <v>301</v>
      </c>
      <c r="C18" s="7" t="s">
        <v>160</v>
      </c>
      <c r="D18" s="7" t="s">
        <v>163</v>
      </c>
      <c r="E18" s="7" t="s">
        <v>177</v>
      </c>
      <c r="F18" s="5">
        <v>120000</v>
      </c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</row>
    <row r="19" spans="1:83" s="22" customFormat="1" ht="25.5">
      <c r="A19" s="11" t="s">
        <v>313</v>
      </c>
      <c r="B19" s="7" t="s">
        <v>301</v>
      </c>
      <c r="C19" s="7" t="s">
        <v>160</v>
      </c>
      <c r="D19" s="7" t="s">
        <v>164</v>
      </c>
      <c r="E19" s="7" t="s">
        <v>177</v>
      </c>
      <c r="F19" s="5">
        <f>12000+45000</f>
        <v>57000</v>
      </c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</row>
    <row r="20" spans="1:83" s="22" customFormat="1" ht="25.5">
      <c r="A20" s="11" t="s">
        <v>313</v>
      </c>
      <c r="B20" s="7" t="s">
        <v>301</v>
      </c>
      <c r="C20" s="7" t="s">
        <v>160</v>
      </c>
      <c r="D20" s="7" t="s">
        <v>172</v>
      </c>
      <c r="E20" s="7" t="s">
        <v>177</v>
      </c>
      <c r="F20" s="5">
        <v>27000</v>
      </c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</row>
    <row r="21" spans="1:83" s="22" customFormat="1" ht="24" customHeight="1">
      <c r="A21" s="11" t="s">
        <v>313</v>
      </c>
      <c r="B21" s="7" t="s">
        <v>301</v>
      </c>
      <c r="C21" s="7" t="s">
        <v>168</v>
      </c>
      <c r="D21" s="7" t="s">
        <v>168</v>
      </c>
      <c r="E21" s="7" t="s">
        <v>177</v>
      </c>
      <c r="F21" s="5">
        <v>18000</v>
      </c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</row>
    <row r="22" spans="1:83" s="21" customFormat="1" ht="25.5">
      <c r="A22" s="11" t="s">
        <v>313</v>
      </c>
      <c r="B22" s="7" t="s">
        <v>301</v>
      </c>
      <c r="C22" s="7" t="s">
        <v>169</v>
      </c>
      <c r="D22" s="7" t="s">
        <v>165</v>
      </c>
      <c r="E22" s="7" t="s">
        <v>177</v>
      </c>
      <c r="F22" s="5">
        <v>12000</v>
      </c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</row>
    <row r="23" spans="1:83" s="22" customFormat="1" ht="25.5">
      <c r="A23" s="11" t="s">
        <v>313</v>
      </c>
      <c r="B23" s="7" t="s">
        <v>301</v>
      </c>
      <c r="C23" s="7" t="s">
        <v>166</v>
      </c>
      <c r="D23" s="7" t="s">
        <v>163</v>
      </c>
      <c r="E23" s="7" t="s">
        <v>177</v>
      </c>
      <c r="F23" s="5">
        <v>9000</v>
      </c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</row>
    <row r="24" spans="1:83" s="21" customFormat="1" ht="25.5">
      <c r="A24" s="11" t="s">
        <v>313</v>
      </c>
      <c r="B24" s="7" t="s">
        <v>301</v>
      </c>
      <c r="C24" s="7" t="s">
        <v>171</v>
      </c>
      <c r="D24" s="7" t="s">
        <v>168</v>
      </c>
      <c r="E24" s="7" t="s">
        <v>177</v>
      </c>
      <c r="F24" s="5">
        <v>6000</v>
      </c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</row>
    <row r="25" spans="1:83" s="22" customFormat="1" ht="25.5">
      <c r="A25" s="11" t="s">
        <v>313</v>
      </c>
      <c r="B25" s="7" t="s">
        <v>301</v>
      </c>
      <c r="C25" s="7" t="s">
        <v>167</v>
      </c>
      <c r="D25" s="7" t="s">
        <v>164</v>
      </c>
      <c r="E25" s="7" t="s">
        <v>177</v>
      </c>
      <c r="F25" s="5">
        <v>75000</v>
      </c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</row>
    <row r="26" spans="1:83" s="21" customFormat="1" ht="25.5">
      <c r="A26" s="31" t="s">
        <v>199</v>
      </c>
      <c r="B26" s="26" t="s">
        <v>198</v>
      </c>
      <c r="C26" s="26"/>
      <c r="D26" s="26"/>
      <c r="E26" s="26"/>
      <c r="F26" s="6">
        <f t="shared" ref="F26:F27" si="0">F27</f>
        <v>20000</v>
      </c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</row>
    <row r="27" spans="1:83" s="22" customFormat="1" ht="13.5">
      <c r="A27" s="11" t="s">
        <v>87</v>
      </c>
      <c r="B27" s="7" t="s">
        <v>200</v>
      </c>
      <c r="C27" s="7"/>
      <c r="D27" s="7"/>
      <c r="E27" s="7"/>
      <c r="F27" s="5">
        <f t="shared" si="0"/>
        <v>20000</v>
      </c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</row>
    <row r="28" spans="1:83" s="22" customFormat="1" ht="25.5">
      <c r="A28" s="11" t="s">
        <v>314</v>
      </c>
      <c r="B28" s="7" t="s">
        <v>201</v>
      </c>
      <c r="C28" s="7" t="s">
        <v>161</v>
      </c>
      <c r="D28" s="7" t="s">
        <v>135</v>
      </c>
      <c r="E28" s="7" t="s">
        <v>177</v>
      </c>
      <c r="F28" s="5">
        <v>20000</v>
      </c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</row>
    <row r="29" spans="1:83" s="21" customFormat="1" ht="25.5">
      <c r="A29" s="34" t="s">
        <v>192</v>
      </c>
      <c r="B29" s="26" t="s">
        <v>96</v>
      </c>
      <c r="C29" s="26"/>
      <c r="D29" s="26"/>
      <c r="E29" s="26"/>
      <c r="F29" s="6">
        <f t="shared" ref="F29" si="1">F30</f>
        <v>150000</v>
      </c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</row>
    <row r="30" spans="1:83" s="22" customFormat="1" ht="13.5">
      <c r="A30" s="11" t="s">
        <v>87</v>
      </c>
      <c r="B30" s="7" t="s">
        <v>97</v>
      </c>
      <c r="C30" s="7" t="s">
        <v>161</v>
      </c>
      <c r="D30" s="7" t="s">
        <v>135</v>
      </c>
      <c r="E30" s="7"/>
      <c r="F30" s="5">
        <f>F31</f>
        <v>150000</v>
      </c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</row>
    <row r="31" spans="1:83" s="22" customFormat="1" ht="25.5">
      <c r="A31" s="11" t="s">
        <v>315</v>
      </c>
      <c r="B31" s="7" t="s">
        <v>98</v>
      </c>
      <c r="C31" s="7" t="s">
        <v>161</v>
      </c>
      <c r="D31" s="7" t="s">
        <v>135</v>
      </c>
      <c r="E31" s="7" t="s">
        <v>177</v>
      </c>
      <c r="F31" s="5">
        <v>150000</v>
      </c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</row>
    <row r="32" spans="1:83" s="21" customFormat="1" ht="13.5">
      <c r="A32" s="32" t="s">
        <v>194</v>
      </c>
      <c r="B32" s="26" t="s">
        <v>80</v>
      </c>
      <c r="C32" s="26"/>
      <c r="D32" s="26"/>
      <c r="E32" s="26"/>
      <c r="F32" s="6">
        <f t="shared" ref="F32:F33" si="2">F33</f>
        <v>100000</v>
      </c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</row>
    <row r="33" spans="1:83" s="22" customFormat="1" ht="25.5">
      <c r="A33" s="10" t="s">
        <v>182</v>
      </c>
      <c r="B33" s="7" t="s">
        <v>81</v>
      </c>
      <c r="C33" s="7"/>
      <c r="D33" s="7"/>
      <c r="E33" s="7"/>
      <c r="F33" s="5">
        <f t="shared" si="2"/>
        <v>100000</v>
      </c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</row>
    <row r="34" spans="1:83" s="22" customFormat="1" ht="13.5">
      <c r="A34" s="16" t="s">
        <v>82</v>
      </c>
      <c r="B34" s="7" t="s">
        <v>93</v>
      </c>
      <c r="C34" s="7"/>
      <c r="D34" s="7"/>
      <c r="E34" s="7"/>
      <c r="F34" s="5">
        <f>F35</f>
        <v>100000</v>
      </c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</row>
    <row r="35" spans="1:83" s="22" customFormat="1" ht="25.5">
      <c r="A35" s="16" t="s">
        <v>317</v>
      </c>
      <c r="B35" s="7" t="s">
        <v>94</v>
      </c>
      <c r="C35" s="7" t="s">
        <v>165</v>
      </c>
      <c r="D35" s="7" t="s">
        <v>165</v>
      </c>
      <c r="E35" s="7" t="s">
        <v>181</v>
      </c>
      <c r="F35" s="5">
        <v>100000</v>
      </c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</row>
    <row r="36" spans="1:83" s="2" customFormat="1" ht="25.5">
      <c r="A36" s="35" t="s">
        <v>235</v>
      </c>
      <c r="B36" s="26" t="s">
        <v>141</v>
      </c>
      <c r="C36" s="26"/>
      <c r="D36" s="26"/>
      <c r="E36" s="26"/>
      <c r="F36" s="6">
        <f t="shared" ref="F36" si="3">F37</f>
        <v>180000</v>
      </c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</row>
    <row r="37" spans="1:83" s="2" customFormat="1" ht="13.5">
      <c r="A37" s="7" t="s">
        <v>87</v>
      </c>
      <c r="B37" s="7" t="s">
        <v>142</v>
      </c>
      <c r="C37" s="7"/>
      <c r="D37" s="7"/>
      <c r="E37" s="7"/>
      <c r="F37" s="5">
        <f>F38</f>
        <v>180000</v>
      </c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</row>
    <row r="38" spans="1:83" s="2" customFormat="1" ht="25.5">
      <c r="A38" s="11" t="s">
        <v>338</v>
      </c>
      <c r="B38" s="7" t="s">
        <v>54</v>
      </c>
      <c r="C38" s="7" t="s">
        <v>166</v>
      </c>
      <c r="D38" s="7" t="s">
        <v>160</v>
      </c>
      <c r="E38" s="7" t="s">
        <v>177</v>
      </c>
      <c r="F38" s="5">
        <v>180000</v>
      </c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</row>
    <row r="39" spans="1:83" s="21" customFormat="1" ht="25.5">
      <c r="A39" s="32" t="s">
        <v>208</v>
      </c>
      <c r="B39" s="26" t="s">
        <v>77</v>
      </c>
      <c r="C39" s="26"/>
      <c r="D39" s="26"/>
      <c r="E39" s="26"/>
      <c r="F39" s="6">
        <f>F44+F46+F53+F65+F50+F40+F41+F42+F43+F63</f>
        <v>62739340.5</v>
      </c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</row>
    <row r="40" spans="1:83" s="21" customFormat="1" ht="45" customHeight="1">
      <c r="A40" s="29" t="s">
        <v>550</v>
      </c>
      <c r="B40" s="7" t="s">
        <v>546</v>
      </c>
      <c r="C40" s="7" t="s">
        <v>171</v>
      </c>
      <c r="D40" s="7" t="s">
        <v>162</v>
      </c>
      <c r="E40" s="7" t="s">
        <v>0</v>
      </c>
      <c r="F40" s="5">
        <v>424058.5</v>
      </c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</row>
    <row r="41" spans="1:83" s="21" customFormat="1" ht="40.5" customHeight="1">
      <c r="A41" s="29" t="s">
        <v>553</v>
      </c>
      <c r="B41" s="7" t="s">
        <v>547</v>
      </c>
      <c r="C41" s="7" t="s">
        <v>171</v>
      </c>
      <c r="D41" s="7" t="s">
        <v>162</v>
      </c>
      <c r="E41" s="7" t="s">
        <v>0</v>
      </c>
      <c r="F41" s="5">
        <v>250000</v>
      </c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</row>
    <row r="42" spans="1:83" s="21" customFormat="1" ht="40.5" customHeight="1">
      <c r="A42" s="29" t="s">
        <v>551</v>
      </c>
      <c r="B42" s="7" t="s">
        <v>548</v>
      </c>
      <c r="C42" s="7" t="s">
        <v>171</v>
      </c>
      <c r="D42" s="7" t="s">
        <v>162</v>
      </c>
      <c r="E42" s="7" t="s">
        <v>0</v>
      </c>
      <c r="F42" s="5">
        <v>932564</v>
      </c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</row>
    <row r="43" spans="1:83" s="21" customFormat="1" ht="39.75" customHeight="1">
      <c r="A43" s="29" t="s">
        <v>552</v>
      </c>
      <c r="B43" s="7" t="s">
        <v>549</v>
      </c>
      <c r="C43" s="7" t="s">
        <v>171</v>
      </c>
      <c r="D43" s="7" t="s">
        <v>162</v>
      </c>
      <c r="E43" s="7" t="s">
        <v>0</v>
      </c>
      <c r="F43" s="5">
        <v>507576</v>
      </c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</row>
    <row r="44" spans="1:83" s="21" customFormat="1" ht="13.5">
      <c r="A44" s="11" t="s">
        <v>4</v>
      </c>
      <c r="B44" s="7" t="s">
        <v>18</v>
      </c>
      <c r="C44" s="7"/>
      <c r="D44" s="7"/>
      <c r="E44" s="7"/>
      <c r="F44" s="5">
        <f>F45</f>
        <v>1510890</v>
      </c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</row>
    <row r="45" spans="1:83" s="21" customFormat="1" ht="51">
      <c r="A45" s="29" t="s">
        <v>334</v>
      </c>
      <c r="B45" s="7" t="s">
        <v>19</v>
      </c>
      <c r="C45" s="7" t="s">
        <v>171</v>
      </c>
      <c r="D45" s="7" t="s">
        <v>168</v>
      </c>
      <c r="E45" s="7" t="s">
        <v>176</v>
      </c>
      <c r="F45" s="5">
        <f>1291565+219325</f>
        <v>1510890</v>
      </c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</row>
    <row r="46" spans="1:83" s="22" customFormat="1" ht="13.5">
      <c r="A46" s="9" t="s">
        <v>87</v>
      </c>
      <c r="B46" s="7" t="s">
        <v>15</v>
      </c>
      <c r="C46" s="7"/>
      <c r="D46" s="7"/>
      <c r="E46" s="7"/>
      <c r="F46" s="5">
        <f>F47+F48+F49</f>
        <v>771298</v>
      </c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</row>
    <row r="47" spans="1:83" s="22" customFormat="1" ht="38.25">
      <c r="A47" s="11" t="s">
        <v>323</v>
      </c>
      <c r="B47" s="7" t="s">
        <v>16</v>
      </c>
      <c r="C47" s="7" t="s">
        <v>171</v>
      </c>
      <c r="D47" s="7" t="s">
        <v>162</v>
      </c>
      <c r="E47" s="7" t="s">
        <v>176</v>
      </c>
      <c r="F47" s="5">
        <v>229981</v>
      </c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</row>
    <row r="48" spans="1:83" s="22" customFormat="1" ht="25.5">
      <c r="A48" s="11" t="s">
        <v>324</v>
      </c>
      <c r="B48" s="7" t="s">
        <v>16</v>
      </c>
      <c r="C48" s="7" t="s">
        <v>171</v>
      </c>
      <c r="D48" s="7" t="s">
        <v>162</v>
      </c>
      <c r="E48" s="7" t="s">
        <v>177</v>
      </c>
      <c r="F48" s="5">
        <v>389520</v>
      </c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</row>
    <row r="49" spans="1:83" s="22" customFormat="1" ht="13.5">
      <c r="A49" s="16" t="s">
        <v>325</v>
      </c>
      <c r="B49" s="7" t="s">
        <v>302</v>
      </c>
      <c r="C49" s="7" t="s">
        <v>171</v>
      </c>
      <c r="D49" s="7" t="s">
        <v>162</v>
      </c>
      <c r="E49" s="7" t="s">
        <v>181</v>
      </c>
      <c r="F49" s="5">
        <v>151797</v>
      </c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</row>
    <row r="50" spans="1:83" s="22" customFormat="1" ht="13.5">
      <c r="A50" s="8" t="s">
        <v>175</v>
      </c>
      <c r="B50" s="7" t="s">
        <v>12</v>
      </c>
      <c r="C50" s="7"/>
      <c r="D50" s="7"/>
      <c r="E50" s="7"/>
      <c r="F50" s="5">
        <f>F51+F52</f>
        <v>50230591</v>
      </c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</row>
    <row r="51" spans="1:83" s="22" customFormat="1" ht="25.5">
      <c r="A51" s="8" t="s">
        <v>326</v>
      </c>
      <c r="B51" s="7" t="s">
        <v>209</v>
      </c>
      <c r="C51" s="7" t="s">
        <v>171</v>
      </c>
      <c r="D51" s="7" t="s">
        <v>162</v>
      </c>
      <c r="E51" s="7" t="s">
        <v>0</v>
      </c>
      <c r="F51" s="5">
        <v>15311139</v>
      </c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</row>
    <row r="52" spans="1:83" s="22" customFormat="1" ht="25.5">
      <c r="A52" s="9" t="s">
        <v>327</v>
      </c>
      <c r="B52" s="7" t="s">
        <v>13</v>
      </c>
      <c r="C52" s="7" t="s">
        <v>171</v>
      </c>
      <c r="D52" s="7" t="s">
        <v>162</v>
      </c>
      <c r="E52" s="7" t="s">
        <v>0</v>
      </c>
      <c r="F52" s="5">
        <v>34919452</v>
      </c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</row>
    <row r="53" spans="1:83" s="22" customFormat="1" ht="13.5">
      <c r="A53" s="9" t="s">
        <v>78</v>
      </c>
      <c r="B53" s="7" t="s">
        <v>14</v>
      </c>
      <c r="C53" s="7"/>
      <c r="D53" s="7"/>
      <c r="E53" s="7"/>
      <c r="F53" s="5">
        <f>SUM(F54:F62)</f>
        <v>3692518</v>
      </c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</row>
    <row r="54" spans="1:83" s="22" customFormat="1" ht="25.5">
      <c r="A54" s="9" t="s">
        <v>328</v>
      </c>
      <c r="B54" s="7" t="s">
        <v>303</v>
      </c>
      <c r="C54" s="7" t="s">
        <v>171</v>
      </c>
      <c r="D54" s="7" t="s">
        <v>162</v>
      </c>
      <c r="E54" s="7" t="s">
        <v>0</v>
      </c>
      <c r="F54" s="5">
        <v>20000</v>
      </c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</row>
    <row r="55" spans="1:83" s="22" customFormat="1" ht="38.25">
      <c r="A55" s="9" t="s">
        <v>329</v>
      </c>
      <c r="B55" s="7" t="s">
        <v>489</v>
      </c>
      <c r="C55" s="7" t="s">
        <v>171</v>
      </c>
      <c r="D55" s="7" t="s">
        <v>162</v>
      </c>
      <c r="E55" s="7" t="s">
        <v>0</v>
      </c>
      <c r="F55" s="5">
        <v>373145</v>
      </c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</row>
    <row r="56" spans="1:83" s="22" customFormat="1" ht="38.25">
      <c r="A56" s="9" t="s">
        <v>330</v>
      </c>
      <c r="B56" s="7" t="s">
        <v>304</v>
      </c>
      <c r="C56" s="7" t="s">
        <v>171</v>
      </c>
      <c r="D56" s="7" t="s">
        <v>162</v>
      </c>
      <c r="E56" s="7" t="s">
        <v>0</v>
      </c>
      <c r="F56" s="5">
        <v>372645</v>
      </c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</row>
    <row r="57" spans="1:83" s="22" customFormat="1" ht="38.25">
      <c r="A57" s="9" t="s">
        <v>331</v>
      </c>
      <c r="B57" s="7" t="s">
        <v>258</v>
      </c>
      <c r="C57" s="7" t="s">
        <v>171</v>
      </c>
      <c r="D57" s="7" t="s">
        <v>162</v>
      </c>
      <c r="E57" s="7" t="s">
        <v>0</v>
      </c>
      <c r="F57" s="5">
        <v>962800</v>
      </c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</row>
    <row r="58" spans="1:83" s="22" customFormat="1" ht="38.25">
      <c r="A58" s="9" t="s">
        <v>332</v>
      </c>
      <c r="B58" s="7" t="s">
        <v>259</v>
      </c>
      <c r="C58" s="7" t="s">
        <v>171</v>
      </c>
      <c r="D58" s="7" t="s">
        <v>162</v>
      </c>
      <c r="E58" s="7" t="s">
        <v>0</v>
      </c>
      <c r="F58" s="5">
        <v>372845</v>
      </c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</row>
    <row r="59" spans="1:83" s="22" customFormat="1" ht="38.25">
      <c r="A59" s="9" t="s">
        <v>337</v>
      </c>
      <c r="B59" s="7" t="s">
        <v>260</v>
      </c>
      <c r="C59" s="7" t="s">
        <v>171</v>
      </c>
      <c r="D59" s="7" t="s">
        <v>161</v>
      </c>
      <c r="E59" s="7" t="s">
        <v>0</v>
      </c>
      <c r="F59" s="5">
        <v>434100</v>
      </c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</row>
    <row r="60" spans="1:83" s="22" customFormat="1" ht="25.5" customHeight="1">
      <c r="A60" s="9" t="s">
        <v>333</v>
      </c>
      <c r="B60" s="7" t="s">
        <v>17</v>
      </c>
      <c r="C60" s="7" t="s">
        <v>171</v>
      </c>
      <c r="D60" s="7" t="s">
        <v>162</v>
      </c>
      <c r="E60" s="7" t="s">
        <v>0</v>
      </c>
      <c r="F60" s="5">
        <v>285000</v>
      </c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</row>
    <row r="61" spans="1:83" s="22" customFormat="1" ht="27.75" customHeight="1">
      <c r="A61" s="50" t="s">
        <v>544</v>
      </c>
      <c r="B61" s="7" t="s">
        <v>541</v>
      </c>
      <c r="C61" s="7" t="s">
        <v>171</v>
      </c>
      <c r="D61" s="7" t="s">
        <v>162</v>
      </c>
      <c r="E61" s="7" t="s">
        <v>0</v>
      </c>
      <c r="F61" s="5">
        <v>341500</v>
      </c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</row>
    <row r="62" spans="1:83" s="22" customFormat="1" ht="25.5" customHeight="1">
      <c r="A62" s="9" t="s">
        <v>515</v>
      </c>
      <c r="B62" s="7" t="s">
        <v>514</v>
      </c>
      <c r="C62" s="7" t="s">
        <v>173</v>
      </c>
      <c r="D62" s="7" t="s">
        <v>162</v>
      </c>
      <c r="E62" s="7" t="s">
        <v>0</v>
      </c>
      <c r="F62" s="5">
        <f>98127+432356</f>
        <v>530483</v>
      </c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</row>
    <row r="63" spans="1:83" s="22" customFormat="1" ht="21.75" customHeight="1">
      <c r="A63" s="11" t="s">
        <v>153</v>
      </c>
      <c r="B63" s="7" t="s">
        <v>554</v>
      </c>
      <c r="C63" s="7"/>
      <c r="D63" s="7"/>
      <c r="E63" s="7"/>
      <c r="F63" s="5">
        <f>F64</f>
        <v>85000</v>
      </c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</row>
    <row r="64" spans="1:83" s="22" customFormat="1" ht="46.5" customHeight="1">
      <c r="A64" s="36" t="s">
        <v>556</v>
      </c>
      <c r="B64" s="7" t="s">
        <v>555</v>
      </c>
      <c r="C64" s="7" t="s">
        <v>171</v>
      </c>
      <c r="D64" s="7" t="s">
        <v>162</v>
      </c>
      <c r="E64" s="7" t="s">
        <v>0</v>
      </c>
      <c r="F64" s="5">
        <v>85000</v>
      </c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</row>
    <row r="65" spans="1:83" s="21" customFormat="1" ht="13.5">
      <c r="A65" s="7" t="s">
        <v>174</v>
      </c>
      <c r="B65" s="7" t="s">
        <v>20</v>
      </c>
      <c r="C65" s="7"/>
      <c r="D65" s="7"/>
      <c r="E65" s="7"/>
      <c r="F65" s="5">
        <f>F66+F67</f>
        <v>4334845</v>
      </c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</row>
    <row r="66" spans="1:83" s="22" customFormat="1" ht="51">
      <c r="A66" s="29" t="s">
        <v>335</v>
      </c>
      <c r="B66" s="7" t="s">
        <v>21</v>
      </c>
      <c r="C66" s="7" t="s">
        <v>171</v>
      </c>
      <c r="D66" s="7" t="s">
        <v>168</v>
      </c>
      <c r="E66" s="7" t="s">
        <v>176</v>
      </c>
      <c r="F66" s="5">
        <f>3426093+606982</f>
        <v>4033075</v>
      </c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</row>
    <row r="67" spans="1:83" s="22" customFormat="1" ht="38.25">
      <c r="A67" s="29" t="s">
        <v>336</v>
      </c>
      <c r="B67" s="7" t="s">
        <v>21</v>
      </c>
      <c r="C67" s="7" t="s">
        <v>171</v>
      </c>
      <c r="D67" s="7" t="s">
        <v>168</v>
      </c>
      <c r="E67" s="7" t="s">
        <v>177</v>
      </c>
      <c r="F67" s="5">
        <f>285750+16020</f>
        <v>301770</v>
      </c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</row>
    <row r="68" spans="1:83" s="21" customFormat="1" ht="13.5">
      <c r="A68" s="26" t="s">
        <v>225</v>
      </c>
      <c r="B68" s="26" t="s">
        <v>217</v>
      </c>
      <c r="C68" s="26"/>
      <c r="D68" s="26"/>
      <c r="E68" s="26"/>
      <c r="F68" s="6">
        <f>F69+F72+F79</f>
        <v>35212511.729999997</v>
      </c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</row>
    <row r="69" spans="1:83" s="22" customFormat="1" ht="13.5">
      <c r="A69" s="16" t="s">
        <v>87</v>
      </c>
      <c r="B69" s="7" t="s">
        <v>218</v>
      </c>
      <c r="C69" s="7"/>
      <c r="D69" s="7"/>
      <c r="E69" s="7"/>
      <c r="F69" s="5">
        <f>SUM(F70:F71)</f>
        <v>2112572.02</v>
      </c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</row>
    <row r="70" spans="1:83" s="22" customFormat="1" ht="25.5">
      <c r="A70" s="11" t="s">
        <v>320</v>
      </c>
      <c r="B70" s="7" t="s">
        <v>224</v>
      </c>
      <c r="C70" s="7" t="s">
        <v>168</v>
      </c>
      <c r="D70" s="7" t="s">
        <v>162</v>
      </c>
      <c r="E70" s="7" t="s">
        <v>177</v>
      </c>
      <c r="F70" s="5">
        <v>1046872.02</v>
      </c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</row>
    <row r="71" spans="1:83" s="22" customFormat="1" ht="13.5">
      <c r="A71" s="11" t="s">
        <v>529</v>
      </c>
      <c r="B71" s="7" t="s">
        <v>528</v>
      </c>
      <c r="C71" s="7" t="s">
        <v>168</v>
      </c>
      <c r="D71" s="7" t="s">
        <v>168</v>
      </c>
      <c r="E71" s="7" t="s">
        <v>177</v>
      </c>
      <c r="F71" s="5">
        <v>1065700</v>
      </c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</row>
    <row r="72" spans="1:83" s="22" customFormat="1" ht="13.5">
      <c r="A72" s="7" t="s">
        <v>88</v>
      </c>
      <c r="B72" s="7" t="s">
        <v>220</v>
      </c>
      <c r="C72" s="7"/>
      <c r="D72" s="7"/>
      <c r="E72" s="7"/>
      <c r="F72" s="5">
        <f>SUM(F73:F78)</f>
        <v>29480000</v>
      </c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</row>
    <row r="73" spans="1:83" s="22" customFormat="1" ht="25.5">
      <c r="A73" s="10" t="s">
        <v>517</v>
      </c>
      <c r="B73" s="7" t="s">
        <v>516</v>
      </c>
      <c r="C73" s="7" t="s">
        <v>168</v>
      </c>
      <c r="D73" s="7" t="s">
        <v>162</v>
      </c>
      <c r="E73" s="7" t="s">
        <v>177</v>
      </c>
      <c r="F73" s="5">
        <f>1200000+95000+500000</f>
        <v>1795000</v>
      </c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</row>
    <row r="74" spans="1:83" s="22" customFormat="1" ht="13.5">
      <c r="A74" s="7" t="s">
        <v>508</v>
      </c>
      <c r="B74" s="7" t="s">
        <v>507</v>
      </c>
      <c r="C74" s="7" t="s">
        <v>168</v>
      </c>
      <c r="D74" s="7" t="s">
        <v>168</v>
      </c>
      <c r="E74" s="7" t="s">
        <v>177</v>
      </c>
      <c r="F74" s="5">
        <f>209835.2+280000</f>
        <v>489835.2</v>
      </c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</row>
    <row r="75" spans="1:83" s="22" customFormat="1" ht="13.5">
      <c r="A75" s="7" t="s">
        <v>587</v>
      </c>
      <c r="B75" s="7" t="s">
        <v>586</v>
      </c>
      <c r="C75" s="7" t="s">
        <v>168</v>
      </c>
      <c r="D75" s="7" t="s">
        <v>162</v>
      </c>
      <c r="E75" s="7" t="s">
        <v>177</v>
      </c>
      <c r="F75" s="5">
        <v>50000</v>
      </c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</row>
    <row r="76" spans="1:83" s="22" customFormat="1" ht="51">
      <c r="A76" s="29" t="s">
        <v>321</v>
      </c>
      <c r="B76" s="7" t="s">
        <v>241</v>
      </c>
      <c r="C76" s="7" t="s">
        <v>168</v>
      </c>
      <c r="D76" s="7" t="s">
        <v>162</v>
      </c>
      <c r="E76" s="7" t="s">
        <v>177</v>
      </c>
      <c r="F76" s="5">
        <v>27075000</v>
      </c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</row>
    <row r="77" spans="1:83" s="22" customFormat="1" ht="38.25">
      <c r="A77" s="28" t="s">
        <v>557</v>
      </c>
      <c r="B77" s="7" t="s">
        <v>242</v>
      </c>
      <c r="C77" s="7" t="s">
        <v>168</v>
      </c>
      <c r="D77" s="7" t="s">
        <v>162</v>
      </c>
      <c r="E77" s="7" t="s">
        <v>177</v>
      </c>
      <c r="F77" s="5">
        <v>34000</v>
      </c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</row>
    <row r="78" spans="1:83" s="22" customFormat="1" ht="38.25">
      <c r="A78" s="28" t="s">
        <v>322</v>
      </c>
      <c r="B78" s="7" t="s">
        <v>242</v>
      </c>
      <c r="C78" s="7" t="s">
        <v>168</v>
      </c>
      <c r="D78" s="7" t="s">
        <v>162</v>
      </c>
      <c r="E78" s="7" t="s">
        <v>1</v>
      </c>
      <c r="F78" s="5">
        <v>36164.800000000003</v>
      </c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</row>
    <row r="79" spans="1:83" s="22" customFormat="1" ht="25.5">
      <c r="A79" s="28" t="s">
        <v>72</v>
      </c>
      <c r="B79" s="7" t="s">
        <v>481</v>
      </c>
      <c r="C79" s="7"/>
      <c r="D79" s="7"/>
      <c r="E79" s="7"/>
      <c r="F79" s="5">
        <f>F80+F81</f>
        <v>3619939.71</v>
      </c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</row>
    <row r="80" spans="1:83" s="22" customFormat="1" ht="25.5">
      <c r="A80" s="28" t="s">
        <v>482</v>
      </c>
      <c r="B80" s="7" t="s">
        <v>480</v>
      </c>
      <c r="C80" s="7" t="s">
        <v>168</v>
      </c>
      <c r="D80" s="7" t="s">
        <v>162</v>
      </c>
      <c r="E80" s="7" t="s">
        <v>180</v>
      </c>
      <c r="F80" s="5">
        <v>400000</v>
      </c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</row>
    <row r="81" spans="1:83" s="22" customFormat="1" ht="25.5">
      <c r="A81" s="28" t="s">
        <v>510</v>
      </c>
      <c r="B81" s="7" t="s">
        <v>509</v>
      </c>
      <c r="C81" s="7" t="s">
        <v>168</v>
      </c>
      <c r="D81" s="7" t="s">
        <v>162</v>
      </c>
      <c r="E81" s="7" t="s">
        <v>180</v>
      </c>
      <c r="F81" s="5">
        <v>3219939.71</v>
      </c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</row>
    <row r="82" spans="1:83" s="21" customFormat="1" ht="25.5">
      <c r="A82" s="32" t="s">
        <v>193</v>
      </c>
      <c r="B82" s="26" t="s">
        <v>138</v>
      </c>
      <c r="C82" s="26"/>
      <c r="D82" s="26"/>
      <c r="E82" s="26"/>
      <c r="F82" s="6">
        <f>F83</f>
        <v>330000</v>
      </c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</row>
    <row r="83" spans="1:83" s="22" customFormat="1" ht="13.5">
      <c r="A83" s="11" t="s">
        <v>153</v>
      </c>
      <c r="B83" s="7" t="s">
        <v>139</v>
      </c>
      <c r="C83" s="7"/>
      <c r="D83" s="7"/>
      <c r="E83" s="7"/>
      <c r="F83" s="5">
        <f>F84</f>
        <v>330000</v>
      </c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</row>
    <row r="84" spans="1:83" s="22" customFormat="1" ht="25.5">
      <c r="A84" s="9" t="s">
        <v>316</v>
      </c>
      <c r="B84" s="7" t="s">
        <v>140</v>
      </c>
      <c r="C84" s="7" t="s">
        <v>161</v>
      </c>
      <c r="D84" s="7" t="s">
        <v>135</v>
      </c>
      <c r="E84" s="7" t="s">
        <v>0</v>
      </c>
      <c r="F84" s="5">
        <v>330000</v>
      </c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</row>
    <row r="85" spans="1:83" s="21" customFormat="1" ht="13.5">
      <c r="A85" s="31" t="s">
        <v>24</v>
      </c>
      <c r="B85" s="26" t="s">
        <v>84</v>
      </c>
      <c r="C85" s="26"/>
      <c r="D85" s="26"/>
      <c r="E85" s="26"/>
      <c r="F85" s="6">
        <f>F87+F90+F92+F96+F126+F109+F120+F122+F86</f>
        <v>385137380.13</v>
      </c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</row>
    <row r="86" spans="1:83" s="21" customFormat="1" ht="25.5">
      <c r="A86" s="11" t="s">
        <v>558</v>
      </c>
      <c r="B86" s="7" t="s">
        <v>559</v>
      </c>
      <c r="C86" s="7" t="s">
        <v>169</v>
      </c>
      <c r="D86" s="7" t="s">
        <v>160</v>
      </c>
      <c r="E86" s="7" t="s">
        <v>0</v>
      </c>
      <c r="F86" s="5">
        <v>2500000</v>
      </c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</row>
    <row r="87" spans="1:83" s="21" customFormat="1" ht="13.5">
      <c r="A87" s="11" t="s">
        <v>4</v>
      </c>
      <c r="B87" s="7" t="s">
        <v>31</v>
      </c>
      <c r="C87" s="7"/>
      <c r="D87" s="7"/>
      <c r="E87" s="7"/>
      <c r="F87" s="5">
        <f>F88+F89</f>
        <v>4287766.43</v>
      </c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</row>
    <row r="88" spans="1:83" s="21" customFormat="1" ht="51">
      <c r="A88" s="51" t="s">
        <v>334</v>
      </c>
      <c r="B88" s="7" t="s">
        <v>32</v>
      </c>
      <c r="C88" s="7" t="s">
        <v>169</v>
      </c>
      <c r="D88" s="7" t="s">
        <v>165</v>
      </c>
      <c r="E88" s="7" t="s">
        <v>176</v>
      </c>
      <c r="F88" s="5">
        <v>4019380.18</v>
      </c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</row>
    <row r="89" spans="1:83" s="21" customFormat="1" ht="38.25">
      <c r="A89" s="11" t="s">
        <v>354</v>
      </c>
      <c r="B89" s="7" t="s">
        <v>32</v>
      </c>
      <c r="C89" s="7" t="s">
        <v>169</v>
      </c>
      <c r="D89" s="7" t="s">
        <v>165</v>
      </c>
      <c r="E89" s="7" t="s">
        <v>177</v>
      </c>
      <c r="F89" s="5">
        <v>268386.25</v>
      </c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</row>
    <row r="90" spans="1:83" s="22" customFormat="1" ht="13.5">
      <c r="A90" s="17" t="s">
        <v>38</v>
      </c>
      <c r="B90" s="7" t="s">
        <v>37</v>
      </c>
      <c r="C90" s="7"/>
      <c r="D90" s="7"/>
      <c r="E90" s="7"/>
      <c r="F90" s="5">
        <f>F91</f>
        <v>3324600</v>
      </c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</row>
    <row r="91" spans="1:83" s="22" customFormat="1" ht="25.5">
      <c r="A91" s="16" t="s">
        <v>358</v>
      </c>
      <c r="B91" s="7" t="s">
        <v>256</v>
      </c>
      <c r="C91" s="7" t="s">
        <v>167</v>
      </c>
      <c r="D91" s="7" t="s">
        <v>163</v>
      </c>
      <c r="E91" s="7" t="s">
        <v>181</v>
      </c>
      <c r="F91" s="5">
        <v>3324600</v>
      </c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</row>
    <row r="92" spans="1:83" s="21" customFormat="1" ht="13.5">
      <c r="A92" s="16" t="s">
        <v>87</v>
      </c>
      <c r="B92" s="7" t="s">
        <v>183</v>
      </c>
      <c r="C92" s="7"/>
      <c r="D92" s="7"/>
      <c r="E92" s="7"/>
      <c r="F92" s="5">
        <f>SUM(F93:F95)</f>
        <v>149403</v>
      </c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</row>
    <row r="93" spans="1:83" s="22" customFormat="1" ht="25.5">
      <c r="A93" s="11" t="s">
        <v>355</v>
      </c>
      <c r="B93" s="7" t="s">
        <v>184</v>
      </c>
      <c r="C93" s="7" t="s">
        <v>169</v>
      </c>
      <c r="D93" s="7" t="s">
        <v>165</v>
      </c>
      <c r="E93" s="7" t="s">
        <v>177</v>
      </c>
      <c r="F93" s="5">
        <v>2050</v>
      </c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</row>
    <row r="94" spans="1:83" s="22" customFormat="1" ht="25.5">
      <c r="A94" s="11" t="s">
        <v>490</v>
      </c>
      <c r="B94" s="7" t="s">
        <v>184</v>
      </c>
      <c r="C94" s="7" t="s">
        <v>169</v>
      </c>
      <c r="D94" s="7" t="s">
        <v>165</v>
      </c>
      <c r="E94" s="7" t="s">
        <v>181</v>
      </c>
      <c r="F94" s="5">
        <v>147353</v>
      </c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</row>
    <row r="95" spans="1:83" s="21" customFormat="1" ht="25.5">
      <c r="A95" s="9" t="s">
        <v>349</v>
      </c>
      <c r="B95" s="7" t="s">
        <v>253</v>
      </c>
      <c r="C95" s="7" t="s">
        <v>169</v>
      </c>
      <c r="D95" s="7" t="s">
        <v>169</v>
      </c>
      <c r="E95" s="7" t="s">
        <v>177</v>
      </c>
      <c r="F95" s="5">
        <v>0</v>
      </c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</row>
    <row r="96" spans="1:83" s="22" customFormat="1" ht="13.5">
      <c r="A96" s="9" t="s">
        <v>175</v>
      </c>
      <c r="B96" s="7" t="s">
        <v>25</v>
      </c>
      <c r="C96" s="7"/>
      <c r="D96" s="7"/>
      <c r="E96" s="7"/>
      <c r="F96" s="5">
        <f>SUM(F97:F108)</f>
        <v>335226020</v>
      </c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</row>
    <row r="97" spans="1:83" s="22" customFormat="1" ht="51">
      <c r="A97" s="9" t="s">
        <v>356</v>
      </c>
      <c r="B97" s="7" t="s">
        <v>255</v>
      </c>
      <c r="C97" s="7" t="s">
        <v>169</v>
      </c>
      <c r="D97" s="7" t="s">
        <v>165</v>
      </c>
      <c r="E97" s="7" t="s">
        <v>0</v>
      </c>
      <c r="F97" s="5">
        <v>40600</v>
      </c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</row>
    <row r="98" spans="1:83" s="22" customFormat="1" ht="63.75">
      <c r="A98" s="9" t="s">
        <v>339</v>
      </c>
      <c r="B98" s="7" t="s">
        <v>248</v>
      </c>
      <c r="C98" s="7" t="s">
        <v>169</v>
      </c>
      <c r="D98" s="7" t="s">
        <v>162</v>
      </c>
      <c r="E98" s="7" t="s">
        <v>0</v>
      </c>
      <c r="F98" s="5">
        <v>17200800</v>
      </c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</row>
    <row r="99" spans="1:83" s="22" customFormat="1" ht="51">
      <c r="A99" s="9" t="s">
        <v>340</v>
      </c>
      <c r="B99" s="7" t="s">
        <v>249</v>
      </c>
      <c r="C99" s="7" t="s">
        <v>169</v>
      </c>
      <c r="D99" s="7" t="s">
        <v>162</v>
      </c>
      <c r="E99" s="7" t="s">
        <v>0</v>
      </c>
      <c r="F99" s="5">
        <v>186049000</v>
      </c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</row>
    <row r="100" spans="1:83" s="22" customFormat="1" ht="25.5">
      <c r="A100" s="9" t="s">
        <v>341</v>
      </c>
      <c r="B100" s="7" t="s">
        <v>26</v>
      </c>
      <c r="C100" s="7" t="s">
        <v>169</v>
      </c>
      <c r="D100" s="7" t="s">
        <v>162</v>
      </c>
      <c r="E100" s="7" t="s">
        <v>0</v>
      </c>
      <c r="F100" s="5">
        <v>56782000</v>
      </c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</row>
    <row r="101" spans="1:83" s="22" customFormat="1" ht="25.5">
      <c r="A101" s="9" t="s">
        <v>348</v>
      </c>
      <c r="B101" s="7" t="s">
        <v>28</v>
      </c>
      <c r="C101" s="7" t="s">
        <v>169</v>
      </c>
      <c r="D101" s="7" t="s">
        <v>161</v>
      </c>
      <c r="E101" s="7" t="s">
        <v>0</v>
      </c>
      <c r="F101" s="5">
        <v>18524000</v>
      </c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</row>
    <row r="102" spans="1:83" s="21" customFormat="1" ht="25.5">
      <c r="A102" s="9" t="s">
        <v>350</v>
      </c>
      <c r="B102" s="7" t="s">
        <v>291</v>
      </c>
      <c r="C102" s="7" t="s">
        <v>169</v>
      </c>
      <c r="D102" s="7" t="s">
        <v>169</v>
      </c>
      <c r="E102" s="7" t="s">
        <v>0</v>
      </c>
      <c r="F102" s="5">
        <v>1495800</v>
      </c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</row>
    <row r="103" spans="1:83" s="21" customFormat="1" ht="36" customHeight="1">
      <c r="A103" s="9" t="s">
        <v>492</v>
      </c>
      <c r="B103" s="7" t="s">
        <v>491</v>
      </c>
      <c r="C103" s="7" t="s">
        <v>169</v>
      </c>
      <c r="D103" s="7" t="s">
        <v>162</v>
      </c>
      <c r="E103" s="7" t="s">
        <v>0</v>
      </c>
      <c r="F103" s="5">
        <v>18742020</v>
      </c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</row>
    <row r="104" spans="1:83" s="22" customFormat="1" ht="66.75" customHeight="1">
      <c r="A104" s="36" t="s">
        <v>342</v>
      </c>
      <c r="B104" s="7" t="s">
        <v>298</v>
      </c>
      <c r="C104" s="7" t="s">
        <v>169</v>
      </c>
      <c r="D104" s="7" t="s">
        <v>162</v>
      </c>
      <c r="E104" s="7" t="s">
        <v>0</v>
      </c>
      <c r="F104" s="5">
        <v>863400</v>
      </c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</row>
    <row r="105" spans="1:83" s="22" customFormat="1" ht="38.25">
      <c r="A105" s="9" t="s">
        <v>343</v>
      </c>
      <c r="B105" s="7" t="s">
        <v>250</v>
      </c>
      <c r="C105" s="7" t="s">
        <v>169</v>
      </c>
      <c r="D105" s="7" t="s">
        <v>162</v>
      </c>
      <c r="E105" s="7" t="s">
        <v>0</v>
      </c>
      <c r="F105" s="40">
        <f>929200+3457450-3457450</f>
        <v>929200</v>
      </c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</row>
    <row r="106" spans="1:83" s="22" customFormat="1" ht="38.25">
      <c r="A106" s="9" t="s">
        <v>347</v>
      </c>
      <c r="B106" s="7" t="s">
        <v>485</v>
      </c>
      <c r="C106" s="7" t="s">
        <v>169</v>
      </c>
      <c r="D106" s="7" t="s">
        <v>162</v>
      </c>
      <c r="E106" s="7" t="s">
        <v>0</v>
      </c>
      <c r="F106" s="40">
        <v>3457450</v>
      </c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</row>
    <row r="107" spans="1:83" s="22" customFormat="1" ht="25.5">
      <c r="A107" s="9" t="s">
        <v>344</v>
      </c>
      <c r="B107" s="7" t="s">
        <v>27</v>
      </c>
      <c r="C107" s="7" t="s">
        <v>169</v>
      </c>
      <c r="D107" s="7" t="s">
        <v>162</v>
      </c>
      <c r="E107" s="7" t="s">
        <v>0</v>
      </c>
      <c r="F107" s="5">
        <v>6007330</v>
      </c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</row>
    <row r="108" spans="1:83" s="22" customFormat="1" ht="38.25">
      <c r="A108" s="9" t="s">
        <v>345</v>
      </c>
      <c r="B108" s="7" t="s">
        <v>493</v>
      </c>
      <c r="C108" s="7" t="s">
        <v>169</v>
      </c>
      <c r="D108" s="7" t="s">
        <v>162</v>
      </c>
      <c r="E108" s="7" t="s">
        <v>0</v>
      </c>
      <c r="F108" s="5">
        <v>25134420</v>
      </c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</row>
    <row r="109" spans="1:83" s="22" customFormat="1" ht="13.5">
      <c r="A109" s="9" t="s">
        <v>78</v>
      </c>
      <c r="B109" s="7" t="s">
        <v>30</v>
      </c>
      <c r="C109" s="7"/>
      <c r="D109" s="7"/>
      <c r="E109" s="7"/>
      <c r="F109" s="5">
        <f>SUM(F110:F119)</f>
        <v>17687220.5</v>
      </c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</row>
    <row r="110" spans="1:83" s="22" customFormat="1" ht="25.5">
      <c r="A110" s="9" t="s">
        <v>531</v>
      </c>
      <c r="B110" s="7" t="s">
        <v>530</v>
      </c>
      <c r="C110" s="7" t="s">
        <v>169</v>
      </c>
      <c r="D110" s="7" t="s">
        <v>160</v>
      </c>
      <c r="E110" s="7" t="s">
        <v>0</v>
      </c>
      <c r="F110" s="5">
        <f>56042.5+133261</f>
        <v>189303.5</v>
      </c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</row>
    <row r="111" spans="1:83" s="22" customFormat="1" ht="25.5">
      <c r="A111" s="9" t="s">
        <v>531</v>
      </c>
      <c r="B111" s="7" t="s">
        <v>530</v>
      </c>
      <c r="C111" s="7" t="s">
        <v>169</v>
      </c>
      <c r="D111" s="7" t="s">
        <v>162</v>
      </c>
      <c r="E111" s="7" t="s">
        <v>0</v>
      </c>
      <c r="F111" s="5">
        <v>32000</v>
      </c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</row>
    <row r="112" spans="1:83" s="21" customFormat="1" ht="25.5">
      <c r="A112" s="9" t="s">
        <v>352</v>
      </c>
      <c r="B112" s="7" t="s">
        <v>29</v>
      </c>
      <c r="C112" s="7" t="s">
        <v>169</v>
      </c>
      <c r="D112" s="7" t="s">
        <v>169</v>
      </c>
      <c r="E112" s="7" t="s">
        <v>0</v>
      </c>
      <c r="F112" s="5">
        <v>400000</v>
      </c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</row>
    <row r="113" spans="1:83" s="21" customFormat="1" ht="25.5">
      <c r="A113" s="9" t="s">
        <v>495</v>
      </c>
      <c r="B113" s="7" t="s">
        <v>494</v>
      </c>
      <c r="C113" s="7" t="s">
        <v>169</v>
      </c>
      <c r="D113" s="7" t="s">
        <v>160</v>
      </c>
      <c r="E113" s="7" t="s">
        <v>0</v>
      </c>
      <c r="F113" s="5">
        <f>1325778+78310</f>
        <v>1404088</v>
      </c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</row>
    <row r="114" spans="1:83" s="21" customFormat="1" ht="25.5">
      <c r="A114" s="9" t="s">
        <v>495</v>
      </c>
      <c r="B114" s="7" t="s">
        <v>494</v>
      </c>
      <c r="C114" s="7" t="s">
        <v>169</v>
      </c>
      <c r="D114" s="7" t="s">
        <v>162</v>
      </c>
      <c r="E114" s="7" t="s">
        <v>0</v>
      </c>
      <c r="F114" s="5">
        <f>442370+250000+116492+19392+121928+668656+1955160+44000</f>
        <v>3617998</v>
      </c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</row>
    <row r="115" spans="1:83" s="21" customFormat="1" ht="25.5">
      <c r="A115" s="9" t="s">
        <v>495</v>
      </c>
      <c r="B115" s="7" t="s">
        <v>494</v>
      </c>
      <c r="C115" s="7" t="s">
        <v>169</v>
      </c>
      <c r="D115" s="7" t="s">
        <v>161</v>
      </c>
      <c r="E115" s="7" t="s">
        <v>0</v>
      </c>
      <c r="F115" s="5">
        <v>300000</v>
      </c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</row>
    <row r="116" spans="1:83" s="21" customFormat="1" ht="25.5">
      <c r="A116" s="9" t="s">
        <v>495</v>
      </c>
      <c r="B116" s="7" t="s">
        <v>494</v>
      </c>
      <c r="C116" s="7" t="s">
        <v>169</v>
      </c>
      <c r="D116" s="7" t="s">
        <v>169</v>
      </c>
      <c r="E116" s="7" t="s">
        <v>0</v>
      </c>
      <c r="F116" s="5">
        <v>739231</v>
      </c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</row>
    <row r="117" spans="1:83" s="21" customFormat="1" ht="25.5">
      <c r="A117" s="9" t="s">
        <v>521</v>
      </c>
      <c r="B117" s="7" t="s">
        <v>520</v>
      </c>
      <c r="C117" s="7" t="s">
        <v>169</v>
      </c>
      <c r="D117" s="7" t="s">
        <v>160</v>
      </c>
      <c r="E117" s="7" t="s">
        <v>0</v>
      </c>
      <c r="F117" s="5">
        <v>45500</v>
      </c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</row>
    <row r="118" spans="1:83" s="21" customFormat="1" ht="25.5">
      <c r="A118" s="9" t="s">
        <v>521</v>
      </c>
      <c r="B118" s="7" t="s">
        <v>520</v>
      </c>
      <c r="C118" s="7" t="s">
        <v>169</v>
      </c>
      <c r="D118" s="7" t="s">
        <v>162</v>
      </c>
      <c r="E118" s="7" t="s">
        <v>0</v>
      </c>
      <c r="F118" s="5">
        <v>274200</v>
      </c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</row>
    <row r="119" spans="1:83" s="21" customFormat="1" ht="25.5">
      <c r="A119" s="9" t="s">
        <v>351</v>
      </c>
      <c r="B119" s="7" t="s">
        <v>254</v>
      </c>
      <c r="C119" s="7" t="s">
        <v>169</v>
      </c>
      <c r="D119" s="7" t="s">
        <v>169</v>
      </c>
      <c r="E119" s="7" t="s">
        <v>0</v>
      </c>
      <c r="F119" s="5">
        <v>10684900</v>
      </c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</row>
    <row r="120" spans="1:83" s="22" customFormat="1" ht="13.5">
      <c r="A120" s="11" t="s">
        <v>179</v>
      </c>
      <c r="B120" s="7" t="s">
        <v>33</v>
      </c>
      <c r="C120" s="7"/>
      <c r="D120" s="7"/>
      <c r="E120" s="7"/>
      <c r="F120" s="5">
        <f>F121</f>
        <v>12000</v>
      </c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</row>
    <row r="121" spans="1:83" s="22" customFormat="1" ht="38.25">
      <c r="A121" s="11" t="s">
        <v>357</v>
      </c>
      <c r="B121" s="7" t="s">
        <v>34</v>
      </c>
      <c r="C121" s="7" t="s">
        <v>169</v>
      </c>
      <c r="D121" s="7" t="s">
        <v>165</v>
      </c>
      <c r="E121" s="7" t="s">
        <v>180</v>
      </c>
      <c r="F121" s="5">
        <v>12000</v>
      </c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</row>
    <row r="122" spans="1:83" s="22" customFormat="1" ht="13.5">
      <c r="A122" s="7" t="s">
        <v>174</v>
      </c>
      <c r="B122" s="7" t="s">
        <v>35</v>
      </c>
      <c r="C122" s="7"/>
      <c r="D122" s="7"/>
      <c r="E122" s="7"/>
      <c r="F122" s="5">
        <f>F123+F124+F125</f>
        <v>21760470.199999999</v>
      </c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</row>
    <row r="123" spans="1:83" s="22" customFormat="1" ht="63" customHeight="1">
      <c r="A123" s="29" t="s">
        <v>335</v>
      </c>
      <c r="B123" s="7" t="s">
        <v>36</v>
      </c>
      <c r="C123" s="7" t="s">
        <v>169</v>
      </c>
      <c r="D123" s="7" t="s">
        <v>165</v>
      </c>
      <c r="E123" s="7" t="s">
        <v>176</v>
      </c>
      <c r="F123" s="5">
        <v>20296077</v>
      </c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  <c r="BZ123" s="41"/>
      <c r="CA123" s="41"/>
      <c r="CB123" s="41"/>
      <c r="CC123" s="41"/>
      <c r="CD123" s="41"/>
      <c r="CE123" s="41"/>
    </row>
    <row r="124" spans="1:83" s="22" customFormat="1" ht="38.25">
      <c r="A124" s="29" t="s">
        <v>336</v>
      </c>
      <c r="B124" s="7" t="s">
        <v>36</v>
      </c>
      <c r="C124" s="7" t="s">
        <v>169</v>
      </c>
      <c r="D124" s="7" t="s">
        <v>165</v>
      </c>
      <c r="E124" s="7" t="s">
        <v>177</v>
      </c>
      <c r="F124" s="5">
        <f>1446707+8686.2</f>
        <v>1455393.2</v>
      </c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</row>
    <row r="125" spans="1:83" s="22" customFormat="1" ht="38.25">
      <c r="A125" s="11" t="s">
        <v>357</v>
      </c>
      <c r="B125" s="7" t="s">
        <v>36</v>
      </c>
      <c r="C125" s="7" t="s">
        <v>169</v>
      </c>
      <c r="D125" s="7" t="s">
        <v>165</v>
      </c>
      <c r="E125" s="7" t="s">
        <v>180</v>
      </c>
      <c r="F125" s="5">
        <v>9000</v>
      </c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</row>
    <row r="126" spans="1:83" s="22" customFormat="1" ht="13.5">
      <c r="A126" s="9" t="s">
        <v>496</v>
      </c>
      <c r="B126" s="7" t="s">
        <v>251</v>
      </c>
      <c r="C126" s="7"/>
      <c r="D126" s="7"/>
      <c r="E126" s="7"/>
      <c r="F126" s="5">
        <f>F127</f>
        <v>189900</v>
      </c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</row>
    <row r="127" spans="1:83" s="22" customFormat="1" ht="38.25">
      <c r="A127" s="9" t="s">
        <v>346</v>
      </c>
      <c r="B127" s="7" t="s">
        <v>252</v>
      </c>
      <c r="C127" s="7" t="s">
        <v>169</v>
      </c>
      <c r="D127" s="7" t="s">
        <v>162</v>
      </c>
      <c r="E127" s="7" t="s">
        <v>0</v>
      </c>
      <c r="F127" s="5">
        <v>189900</v>
      </c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/>
      <c r="CB127" s="41"/>
      <c r="CC127" s="41"/>
      <c r="CD127" s="41"/>
      <c r="CE127" s="41"/>
    </row>
    <row r="128" spans="1:83" s="3" customFormat="1" ht="25.5">
      <c r="A128" s="30" t="s">
        <v>202</v>
      </c>
      <c r="B128" s="26" t="s">
        <v>83</v>
      </c>
      <c r="C128" s="26" t="s">
        <v>169</v>
      </c>
      <c r="D128" s="26" t="s">
        <v>160</v>
      </c>
      <c r="E128" s="26"/>
      <c r="F128" s="6">
        <f>F129+F132+F135+F138</f>
        <v>248505605.65000001</v>
      </c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</row>
    <row r="129" spans="1:83" s="2" customFormat="1" ht="13.5">
      <c r="A129" s="17" t="s">
        <v>38</v>
      </c>
      <c r="B129" s="7" t="s">
        <v>39</v>
      </c>
      <c r="C129" s="7"/>
      <c r="D129" s="7"/>
      <c r="E129" s="7"/>
      <c r="F129" s="5">
        <f>F130+F131</f>
        <v>11576447</v>
      </c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1"/>
      <c r="CA129" s="41"/>
      <c r="CB129" s="41"/>
      <c r="CC129" s="41"/>
      <c r="CD129" s="41"/>
      <c r="CE129" s="41"/>
    </row>
    <row r="130" spans="1:83" s="2" customFormat="1" ht="38.25">
      <c r="A130" s="28" t="s">
        <v>362</v>
      </c>
      <c r="B130" s="7" t="s">
        <v>257</v>
      </c>
      <c r="C130" s="7" t="s">
        <v>167</v>
      </c>
      <c r="D130" s="7" t="s">
        <v>163</v>
      </c>
      <c r="E130" s="7" t="s">
        <v>181</v>
      </c>
      <c r="F130" s="5">
        <v>9716000</v>
      </c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  <c r="BZ130" s="41"/>
      <c r="CA130" s="41"/>
      <c r="CB130" s="41"/>
      <c r="CC130" s="41"/>
      <c r="CD130" s="41"/>
      <c r="CE130" s="41"/>
    </row>
    <row r="131" spans="1:83" s="2" customFormat="1" ht="51">
      <c r="A131" s="28" t="s">
        <v>364</v>
      </c>
      <c r="B131" s="7" t="s">
        <v>246</v>
      </c>
      <c r="C131" s="7" t="s">
        <v>167</v>
      </c>
      <c r="D131" s="7" t="s">
        <v>163</v>
      </c>
      <c r="E131" s="7" t="s">
        <v>181</v>
      </c>
      <c r="F131" s="5">
        <v>1860447</v>
      </c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  <c r="BZ131" s="41"/>
      <c r="CA131" s="41"/>
      <c r="CB131" s="41"/>
      <c r="CC131" s="41"/>
      <c r="CD131" s="41"/>
      <c r="CE131" s="41"/>
    </row>
    <row r="132" spans="1:83" s="2" customFormat="1" ht="13.5">
      <c r="A132" s="9" t="s">
        <v>175</v>
      </c>
      <c r="B132" s="7" t="s">
        <v>22</v>
      </c>
      <c r="C132" s="7"/>
      <c r="D132" s="7"/>
      <c r="E132" s="7"/>
      <c r="F132" s="5">
        <f>F133+F134</f>
        <v>231000553</v>
      </c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  <c r="BY132" s="41"/>
      <c r="BZ132" s="41"/>
      <c r="CA132" s="41"/>
      <c r="CB132" s="41"/>
      <c r="CC132" s="41"/>
      <c r="CD132" s="41"/>
      <c r="CE132" s="41"/>
    </row>
    <row r="133" spans="1:83" s="2" customFormat="1" ht="38.25">
      <c r="A133" s="9" t="s">
        <v>360</v>
      </c>
      <c r="B133" s="7" t="s">
        <v>247</v>
      </c>
      <c r="C133" s="7" t="s">
        <v>169</v>
      </c>
      <c r="D133" s="7" t="s">
        <v>160</v>
      </c>
      <c r="E133" s="7" t="s">
        <v>0</v>
      </c>
      <c r="F133" s="5">
        <v>156806200</v>
      </c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BR133" s="41"/>
      <c r="BS133" s="41"/>
      <c r="BT133" s="41"/>
      <c r="BU133" s="41"/>
      <c r="BV133" s="41"/>
      <c r="BW133" s="41"/>
      <c r="BX133" s="41"/>
      <c r="BY133" s="41"/>
      <c r="BZ133" s="41"/>
      <c r="CA133" s="41"/>
      <c r="CB133" s="41"/>
      <c r="CC133" s="41"/>
      <c r="CD133" s="41"/>
      <c r="CE133" s="41"/>
    </row>
    <row r="134" spans="1:83" s="2" customFormat="1" ht="38.25">
      <c r="A134" s="9" t="s">
        <v>361</v>
      </c>
      <c r="B134" s="7" t="s">
        <v>23</v>
      </c>
      <c r="C134" s="7" t="s">
        <v>169</v>
      </c>
      <c r="D134" s="7" t="s">
        <v>160</v>
      </c>
      <c r="E134" s="7" t="s">
        <v>0</v>
      </c>
      <c r="F134" s="5">
        <v>74194353</v>
      </c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  <c r="BZ134" s="41"/>
      <c r="CA134" s="41"/>
      <c r="CB134" s="41"/>
      <c r="CC134" s="41"/>
      <c r="CD134" s="41"/>
      <c r="CE134" s="41"/>
    </row>
    <row r="135" spans="1:83" s="2" customFormat="1" ht="13.5">
      <c r="A135" s="9" t="s">
        <v>78</v>
      </c>
      <c r="B135" s="7" t="s">
        <v>363</v>
      </c>
      <c r="C135" s="7"/>
      <c r="D135" s="7"/>
      <c r="E135" s="7"/>
      <c r="F135" s="5">
        <f>SUM(F136:F137)</f>
        <v>731178</v>
      </c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  <c r="BZ135" s="41"/>
      <c r="CA135" s="41"/>
      <c r="CB135" s="41"/>
      <c r="CC135" s="41"/>
      <c r="CD135" s="41"/>
      <c r="CE135" s="41"/>
    </row>
    <row r="136" spans="1:83" s="2" customFormat="1" ht="25.5">
      <c r="A136" s="9" t="s">
        <v>506</v>
      </c>
      <c r="B136" s="7" t="s">
        <v>505</v>
      </c>
      <c r="C136" s="7" t="s">
        <v>169</v>
      </c>
      <c r="D136" s="7" t="s">
        <v>160</v>
      </c>
      <c r="E136" s="7" t="s">
        <v>0</v>
      </c>
      <c r="F136" s="5">
        <f>111348+36230</f>
        <v>147578</v>
      </c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</row>
    <row r="137" spans="1:83" s="2" customFormat="1" ht="52.5" customHeight="1">
      <c r="A137" s="37" t="s">
        <v>353</v>
      </c>
      <c r="B137" s="7" t="s">
        <v>290</v>
      </c>
      <c r="C137" s="7" t="s">
        <v>169</v>
      </c>
      <c r="D137" s="7" t="s">
        <v>160</v>
      </c>
      <c r="E137" s="7" t="s">
        <v>0</v>
      </c>
      <c r="F137" s="24">
        <v>583600</v>
      </c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  <c r="BT137" s="41"/>
      <c r="BU137" s="41"/>
      <c r="BV137" s="41"/>
      <c r="BW137" s="41"/>
      <c r="BX137" s="41"/>
      <c r="BY137" s="41"/>
      <c r="BZ137" s="41"/>
      <c r="CA137" s="41"/>
      <c r="CB137" s="41"/>
      <c r="CC137" s="41"/>
      <c r="CD137" s="41"/>
      <c r="CE137" s="41"/>
    </row>
    <row r="138" spans="1:83" s="22" customFormat="1" ht="13.5">
      <c r="A138" s="38" t="s">
        <v>497</v>
      </c>
      <c r="B138" s="7" t="s">
        <v>292</v>
      </c>
      <c r="C138" s="7"/>
      <c r="D138" s="7"/>
      <c r="E138" s="7"/>
      <c r="F138" s="5">
        <f>F139</f>
        <v>5197427.6500000004</v>
      </c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  <c r="BO138" s="41"/>
      <c r="BP138" s="41"/>
      <c r="BQ138" s="41"/>
      <c r="BR138" s="41"/>
      <c r="BS138" s="41"/>
      <c r="BT138" s="41"/>
      <c r="BU138" s="41"/>
      <c r="BV138" s="41"/>
      <c r="BW138" s="41"/>
      <c r="BX138" s="41"/>
      <c r="BY138" s="41"/>
      <c r="BZ138" s="41"/>
      <c r="CA138" s="41"/>
      <c r="CB138" s="41"/>
      <c r="CC138" s="41"/>
      <c r="CD138" s="41"/>
      <c r="CE138" s="41"/>
    </row>
    <row r="139" spans="1:83" s="22" customFormat="1" ht="38.25">
      <c r="A139" s="28" t="s">
        <v>359</v>
      </c>
      <c r="B139" s="7" t="s">
        <v>293</v>
      </c>
      <c r="C139" s="7" t="s">
        <v>169</v>
      </c>
      <c r="D139" s="7" t="s">
        <v>160</v>
      </c>
      <c r="E139" s="7" t="s">
        <v>1</v>
      </c>
      <c r="F139" s="5">
        <v>5197427.6500000004</v>
      </c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1"/>
      <c r="BU139" s="41"/>
      <c r="BV139" s="41"/>
      <c r="BW139" s="41"/>
      <c r="BX139" s="41"/>
      <c r="BY139" s="41"/>
      <c r="BZ139" s="41"/>
      <c r="CA139" s="41"/>
      <c r="CB139" s="41"/>
      <c r="CC139" s="41"/>
      <c r="CD139" s="41"/>
      <c r="CE139" s="41"/>
    </row>
    <row r="140" spans="1:83" s="2" customFormat="1" ht="13.5">
      <c r="A140" s="30" t="s">
        <v>196</v>
      </c>
      <c r="B140" s="26" t="s">
        <v>74</v>
      </c>
      <c r="C140" s="26"/>
      <c r="D140" s="26"/>
      <c r="E140" s="26"/>
      <c r="F140" s="6">
        <f>F141</f>
        <v>203600</v>
      </c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1"/>
      <c r="BS140" s="41"/>
      <c r="BT140" s="41"/>
      <c r="BU140" s="41"/>
      <c r="BV140" s="41"/>
      <c r="BW140" s="41"/>
      <c r="BX140" s="41"/>
      <c r="BY140" s="41"/>
      <c r="BZ140" s="41"/>
      <c r="CA140" s="41"/>
      <c r="CB140" s="41"/>
      <c r="CC140" s="41"/>
      <c r="CD140" s="41"/>
      <c r="CE140" s="41"/>
    </row>
    <row r="141" spans="1:83" s="2" customFormat="1" ht="13.5">
      <c r="A141" s="16" t="s">
        <v>498</v>
      </c>
      <c r="B141" s="7" t="s">
        <v>239</v>
      </c>
      <c r="C141" s="7"/>
      <c r="D141" s="7"/>
      <c r="E141" s="7"/>
      <c r="F141" s="5">
        <f>F142+F143</f>
        <v>203600</v>
      </c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1"/>
      <c r="BS141" s="41"/>
      <c r="BT141" s="41"/>
      <c r="BU141" s="41"/>
      <c r="BV141" s="41"/>
      <c r="BW141" s="41"/>
      <c r="BX141" s="41"/>
      <c r="BY141" s="41"/>
      <c r="BZ141" s="41"/>
      <c r="CA141" s="41"/>
      <c r="CB141" s="41"/>
      <c r="CC141" s="41"/>
      <c r="CD141" s="41"/>
      <c r="CE141" s="41"/>
    </row>
    <row r="142" spans="1:83" s="2" customFormat="1" ht="25.5">
      <c r="A142" s="11" t="s">
        <v>318</v>
      </c>
      <c r="B142" s="7" t="s">
        <v>240</v>
      </c>
      <c r="C142" s="7" t="s">
        <v>169</v>
      </c>
      <c r="D142" s="7" t="s">
        <v>169</v>
      </c>
      <c r="E142" s="7" t="s">
        <v>177</v>
      </c>
      <c r="F142" s="5">
        <v>89000</v>
      </c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  <c r="BZ142" s="41"/>
      <c r="CA142" s="41"/>
      <c r="CB142" s="41"/>
      <c r="CC142" s="41"/>
      <c r="CD142" s="41"/>
      <c r="CE142" s="41"/>
    </row>
    <row r="143" spans="1:83" s="2" customFormat="1" ht="25.5">
      <c r="A143" s="9" t="s">
        <v>319</v>
      </c>
      <c r="B143" s="7" t="s">
        <v>240</v>
      </c>
      <c r="C143" s="7" t="s">
        <v>169</v>
      </c>
      <c r="D143" s="7" t="s">
        <v>169</v>
      </c>
      <c r="E143" s="7" t="s">
        <v>0</v>
      </c>
      <c r="F143" s="5">
        <v>114600</v>
      </c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/>
      <c r="BR143" s="41"/>
      <c r="BS143" s="41"/>
      <c r="BT143" s="41"/>
      <c r="BU143" s="41"/>
      <c r="BV143" s="41"/>
      <c r="BW143" s="41"/>
      <c r="BX143" s="41"/>
      <c r="BY143" s="41"/>
      <c r="BZ143" s="41"/>
      <c r="CA143" s="41"/>
      <c r="CB143" s="41"/>
      <c r="CC143" s="41"/>
      <c r="CD143" s="41"/>
      <c r="CE143" s="41"/>
    </row>
    <row r="144" spans="1:83" s="21" customFormat="1" ht="25.5">
      <c r="A144" s="32" t="s">
        <v>221</v>
      </c>
      <c r="B144" s="26" t="s">
        <v>112</v>
      </c>
      <c r="C144" s="26"/>
      <c r="D144" s="26"/>
      <c r="E144" s="26"/>
      <c r="F144" s="6">
        <f>F147+F149+F145</f>
        <v>8516417.3500000015</v>
      </c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  <c r="CC144" s="44"/>
      <c r="CD144" s="44"/>
      <c r="CE144" s="44"/>
    </row>
    <row r="145" spans="1:83" s="22" customFormat="1" ht="13.5">
      <c r="A145" s="16" t="s">
        <v>87</v>
      </c>
      <c r="B145" s="7" t="s">
        <v>307</v>
      </c>
      <c r="C145" s="7"/>
      <c r="D145" s="7"/>
      <c r="E145" s="7"/>
      <c r="F145" s="5">
        <f>F146</f>
        <v>1900</v>
      </c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41"/>
      <c r="BH145" s="41"/>
      <c r="BI145" s="41"/>
      <c r="BJ145" s="41"/>
      <c r="BK145" s="41"/>
      <c r="BL145" s="41"/>
      <c r="BM145" s="41"/>
      <c r="BN145" s="41"/>
      <c r="BO145" s="41"/>
      <c r="BP145" s="41"/>
      <c r="BQ145" s="41"/>
      <c r="BR145" s="41"/>
      <c r="BS145" s="41"/>
      <c r="BT145" s="41"/>
      <c r="BU145" s="41"/>
      <c r="BV145" s="41"/>
      <c r="BW145" s="41"/>
      <c r="BX145" s="41"/>
      <c r="BY145" s="41"/>
      <c r="BZ145" s="41"/>
      <c r="CA145" s="41"/>
      <c r="CB145" s="41"/>
      <c r="CC145" s="41"/>
      <c r="CD145" s="41"/>
      <c r="CE145" s="41"/>
    </row>
    <row r="146" spans="1:83" s="22" customFormat="1" ht="25.5">
      <c r="A146" s="11" t="s">
        <v>365</v>
      </c>
      <c r="B146" s="7" t="s">
        <v>308</v>
      </c>
      <c r="C146" s="7" t="s">
        <v>161</v>
      </c>
      <c r="D146" s="7" t="s">
        <v>165</v>
      </c>
      <c r="E146" s="7" t="s">
        <v>177</v>
      </c>
      <c r="F146" s="5">
        <v>1900</v>
      </c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  <c r="BJ146" s="41"/>
      <c r="BK146" s="41"/>
      <c r="BL146" s="41"/>
      <c r="BM146" s="41"/>
      <c r="BN146" s="41"/>
      <c r="BO146" s="41"/>
      <c r="BP146" s="41"/>
      <c r="BQ146" s="41"/>
      <c r="BR146" s="41"/>
      <c r="BS146" s="41"/>
      <c r="BT146" s="41"/>
      <c r="BU146" s="41"/>
      <c r="BV146" s="41"/>
      <c r="BW146" s="41"/>
      <c r="BX146" s="41"/>
      <c r="BY146" s="41"/>
      <c r="BZ146" s="41"/>
      <c r="CA146" s="41"/>
      <c r="CB146" s="41"/>
      <c r="CC146" s="41"/>
      <c r="CD146" s="41"/>
      <c r="CE146" s="41"/>
    </row>
    <row r="147" spans="1:83" s="22" customFormat="1" ht="13.5">
      <c r="A147" s="11" t="s">
        <v>179</v>
      </c>
      <c r="B147" s="7" t="s">
        <v>113</v>
      </c>
      <c r="C147" s="7"/>
      <c r="D147" s="7"/>
      <c r="E147" s="7"/>
      <c r="F147" s="5">
        <f>F148</f>
        <v>3780</v>
      </c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  <c r="BI147" s="41"/>
      <c r="BJ147" s="41"/>
      <c r="BK147" s="41"/>
      <c r="BL147" s="41"/>
      <c r="BM147" s="41"/>
      <c r="BN147" s="41"/>
      <c r="BO147" s="41"/>
      <c r="BP147" s="41"/>
      <c r="BQ147" s="41"/>
      <c r="BR147" s="41"/>
      <c r="BS147" s="41"/>
      <c r="BT147" s="41"/>
      <c r="BU147" s="41"/>
      <c r="BV147" s="41"/>
      <c r="BW147" s="41"/>
      <c r="BX147" s="41"/>
      <c r="BY147" s="41"/>
      <c r="BZ147" s="41"/>
      <c r="CA147" s="41"/>
      <c r="CB147" s="41"/>
      <c r="CC147" s="41"/>
      <c r="CD147" s="41"/>
      <c r="CE147" s="41"/>
    </row>
    <row r="148" spans="1:83" s="22" customFormat="1" ht="13.5">
      <c r="A148" s="11" t="s">
        <v>487</v>
      </c>
      <c r="B148" s="7" t="s">
        <v>114</v>
      </c>
      <c r="C148" s="7" t="s">
        <v>161</v>
      </c>
      <c r="D148" s="7" t="s">
        <v>165</v>
      </c>
      <c r="E148" s="7" t="s">
        <v>180</v>
      </c>
      <c r="F148" s="5">
        <v>3780</v>
      </c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  <c r="BJ148" s="41"/>
      <c r="BK148" s="41"/>
      <c r="BL148" s="41"/>
      <c r="BM148" s="41"/>
      <c r="BN148" s="41"/>
      <c r="BO148" s="41"/>
      <c r="BP148" s="41"/>
      <c r="BQ148" s="41"/>
      <c r="BR148" s="41"/>
      <c r="BS148" s="41"/>
      <c r="BT148" s="41"/>
      <c r="BU148" s="41"/>
      <c r="BV148" s="41"/>
      <c r="BW148" s="41"/>
      <c r="BX148" s="41"/>
      <c r="BY148" s="41"/>
      <c r="BZ148" s="41"/>
      <c r="CA148" s="41"/>
      <c r="CB148" s="41"/>
      <c r="CC148" s="41"/>
      <c r="CD148" s="41"/>
      <c r="CE148" s="41"/>
    </row>
    <row r="149" spans="1:83" s="22" customFormat="1" ht="13.5">
      <c r="A149" s="16" t="s">
        <v>174</v>
      </c>
      <c r="B149" s="7" t="s">
        <v>115</v>
      </c>
      <c r="C149" s="7"/>
      <c r="D149" s="7"/>
      <c r="E149" s="7"/>
      <c r="F149" s="5">
        <f>F150+F151+F152</f>
        <v>8510737.3500000015</v>
      </c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1"/>
      <c r="CA149" s="41"/>
      <c r="CB149" s="41"/>
      <c r="CC149" s="41"/>
      <c r="CD149" s="41"/>
      <c r="CE149" s="41"/>
    </row>
    <row r="150" spans="1:83" s="22" customFormat="1" ht="38.25">
      <c r="A150" s="11" t="s">
        <v>488</v>
      </c>
      <c r="B150" s="7" t="s">
        <v>116</v>
      </c>
      <c r="C150" s="7" t="s">
        <v>161</v>
      </c>
      <c r="D150" s="7" t="s">
        <v>165</v>
      </c>
      <c r="E150" s="7" t="s">
        <v>176</v>
      </c>
      <c r="F150" s="5">
        <v>7237674.7300000004</v>
      </c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/>
      <c r="BY150" s="41"/>
      <c r="BZ150" s="41"/>
      <c r="CA150" s="41"/>
      <c r="CB150" s="41"/>
      <c r="CC150" s="41"/>
      <c r="CD150" s="41"/>
      <c r="CE150" s="41"/>
    </row>
    <row r="151" spans="1:83" s="22" customFormat="1" ht="25.5">
      <c r="A151" s="11" t="s">
        <v>486</v>
      </c>
      <c r="B151" s="7" t="s">
        <v>116</v>
      </c>
      <c r="C151" s="7" t="s">
        <v>161</v>
      </c>
      <c r="D151" s="7" t="s">
        <v>165</v>
      </c>
      <c r="E151" s="7" t="s">
        <v>177</v>
      </c>
      <c r="F151" s="5">
        <f>1135862.62+125000</f>
        <v>1260862.6200000001</v>
      </c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41"/>
      <c r="BY151" s="41"/>
      <c r="BZ151" s="41"/>
      <c r="CA151" s="41"/>
      <c r="CB151" s="41"/>
      <c r="CC151" s="41"/>
      <c r="CD151" s="41"/>
      <c r="CE151" s="41"/>
    </row>
    <row r="152" spans="1:83" s="22" customFormat="1" ht="13.5">
      <c r="A152" s="11" t="s">
        <v>487</v>
      </c>
      <c r="B152" s="7" t="s">
        <v>116</v>
      </c>
      <c r="C152" s="7" t="s">
        <v>161</v>
      </c>
      <c r="D152" s="7" t="s">
        <v>165</v>
      </c>
      <c r="E152" s="7" t="s">
        <v>180</v>
      </c>
      <c r="F152" s="5">
        <v>12200</v>
      </c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  <c r="BJ152" s="41"/>
      <c r="BK152" s="41"/>
      <c r="BL152" s="41"/>
      <c r="BM152" s="41"/>
      <c r="BN152" s="41"/>
      <c r="BO152" s="41"/>
      <c r="BP152" s="41"/>
      <c r="BQ152" s="41"/>
      <c r="BR152" s="41"/>
      <c r="BS152" s="41"/>
      <c r="BT152" s="41"/>
      <c r="BU152" s="41"/>
      <c r="BV152" s="41"/>
      <c r="BW152" s="41"/>
      <c r="BX152" s="41"/>
      <c r="BY152" s="41"/>
      <c r="BZ152" s="41"/>
      <c r="CA152" s="41"/>
      <c r="CB152" s="41"/>
      <c r="CC152" s="41"/>
      <c r="CD152" s="41"/>
      <c r="CE152" s="41"/>
    </row>
    <row r="153" spans="1:83" s="3" customFormat="1" ht="13.5">
      <c r="A153" s="25" t="s">
        <v>223</v>
      </c>
      <c r="B153" s="26" t="s">
        <v>150</v>
      </c>
      <c r="C153" s="26"/>
      <c r="D153" s="26"/>
      <c r="E153" s="26"/>
      <c r="F153" s="27">
        <f>F154+F157+F159+F170+F174</f>
        <v>92230430</v>
      </c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  <c r="CC153" s="44"/>
      <c r="CD153" s="44"/>
      <c r="CE153" s="44"/>
    </row>
    <row r="154" spans="1:83" s="2" customFormat="1" ht="13.5">
      <c r="A154" s="11" t="s">
        <v>4</v>
      </c>
      <c r="B154" s="7" t="s">
        <v>55</v>
      </c>
      <c r="C154" s="7"/>
      <c r="D154" s="7"/>
      <c r="E154" s="7"/>
      <c r="F154" s="5">
        <f>F155+F156</f>
        <v>1382200</v>
      </c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</row>
    <row r="155" spans="1:83" s="2" customFormat="1" ht="38.25">
      <c r="A155" s="29" t="s">
        <v>420</v>
      </c>
      <c r="B155" s="7" t="s">
        <v>279</v>
      </c>
      <c r="C155" s="7" t="s">
        <v>167</v>
      </c>
      <c r="D155" s="7" t="s">
        <v>164</v>
      </c>
      <c r="E155" s="7" t="s">
        <v>176</v>
      </c>
      <c r="F155" s="5">
        <v>1256800</v>
      </c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1"/>
      <c r="BL155" s="41"/>
      <c r="BM155" s="41"/>
      <c r="BN155" s="41"/>
      <c r="BO155" s="41"/>
      <c r="BP155" s="41"/>
      <c r="BQ155" s="41"/>
      <c r="BR155" s="41"/>
      <c r="BS155" s="41"/>
      <c r="BT155" s="41"/>
      <c r="BU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</row>
    <row r="156" spans="1:83" s="2" customFormat="1" ht="25.5">
      <c r="A156" s="11" t="s">
        <v>421</v>
      </c>
      <c r="B156" s="7" t="s">
        <v>279</v>
      </c>
      <c r="C156" s="7" t="s">
        <v>167</v>
      </c>
      <c r="D156" s="7" t="s">
        <v>164</v>
      </c>
      <c r="E156" s="7" t="s">
        <v>177</v>
      </c>
      <c r="F156" s="5">
        <v>125400</v>
      </c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/>
      <c r="BM156" s="41"/>
      <c r="BN156" s="41"/>
      <c r="BO156" s="41"/>
      <c r="BP156" s="41"/>
      <c r="BQ156" s="41"/>
      <c r="BR156" s="41"/>
      <c r="BS156" s="41"/>
      <c r="BT156" s="41"/>
      <c r="BU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1"/>
    </row>
    <row r="157" spans="1:83" s="2" customFormat="1" ht="13.5">
      <c r="A157" s="16" t="s">
        <v>134</v>
      </c>
      <c r="B157" s="7" t="s">
        <v>111</v>
      </c>
      <c r="C157" s="7"/>
      <c r="D157" s="7"/>
      <c r="E157" s="7"/>
      <c r="F157" s="5">
        <f>F158</f>
        <v>5241700</v>
      </c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1"/>
      <c r="BL157" s="41"/>
      <c r="BM157" s="41"/>
      <c r="BN157" s="41"/>
      <c r="BO157" s="41"/>
      <c r="BP157" s="41"/>
      <c r="BQ157" s="41"/>
      <c r="BR157" s="41"/>
      <c r="BS157" s="41"/>
      <c r="BT157" s="41"/>
      <c r="BU157" s="41"/>
      <c r="BV157" s="41"/>
      <c r="BW157" s="41"/>
      <c r="BX157" s="41"/>
      <c r="BY157" s="41"/>
      <c r="BZ157" s="41"/>
      <c r="CA157" s="41"/>
      <c r="CB157" s="41"/>
      <c r="CC157" s="41"/>
      <c r="CD157" s="41"/>
      <c r="CE157" s="41"/>
    </row>
    <row r="158" spans="1:83" s="2" customFormat="1" ht="76.5">
      <c r="A158" s="28" t="s">
        <v>422</v>
      </c>
      <c r="B158" s="7" t="s">
        <v>282</v>
      </c>
      <c r="C158" s="7" t="s">
        <v>167</v>
      </c>
      <c r="D158" s="7" t="s">
        <v>163</v>
      </c>
      <c r="E158" s="7" t="s">
        <v>1</v>
      </c>
      <c r="F158" s="5">
        <v>5241700</v>
      </c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41"/>
      <c r="BI158" s="41"/>
      <c r="BJ158" s="41"/>
      <c r="BK158" s="41"/>
      <c r="BL158" s="41"/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41"/>
      <c r="BY158" s="41"/>
      <c r="BZ158" s="41"/>
      <c r="CA158" s="41"/>
      <c r="CB158" s="41"/>
      <c r="CC158" s="41"/>
      <c r="CD158" s="41"/>
      <c r="CE158" s="41"/>
    </row>
    <row r="159" spans="1:83" s="2" customFormat="1" ht="13.5">
      <c r="A159" s="11" t="s">
        <v>149</v>
      </c>
      <c r="B159" s="7" t="s">
        <v>151</v>
      </c>
      <c r="C159" s="7"/>
      <c r="D159" s="7"/>
      <c r="E159" s="7"/>
      <c r="F159" s="24">
        <f>F160+F161+F162+F163+F164+F165+F166+F167+F168+F169</f>
        <v>58235300</v>
      </c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1"/>
      <c r="BL159" s="41"/>
      <c r="BM159" s="41"/>
      <c r="BN159" s="41"/>
      <c r="BO159" s="41"/>
      <c r="BP159" s="41"/>
      <c r="BQ159" s="41"/>
      <c r="BR159" s="41"/>
      <c r="BS159" s="41"/>
      <c r="BT159" s="41"/>
      <c r="BU159" s="41"/>
      <c r="BV159" s="41"/>
      <c r="BW159" s="41"/>
      <c r="BX159" s="41"/>
      <c r="BY159" s="41"/>
      <c r="BZ159" s="41"/>
      <c r="CA159" s="41"/>
      <c r="CB159" s="41"/>
      <c r="CC159" s="41"/>
      <c r="CD159" s="41"/>
      <c r="CE159" s="41"/>
    </row>
    <row r="160" spans="1:83" s="2" customFormat="1" ht="63.75">
      <c r="A160" s="29" t="s">
        <v>407</v>
      </c>
      <c r="B160" s="7" t="s">
        <v>272</v>
      </c>
      <c r="C160" s="7" t="s">
        <v>167</v>
      </c>
      <c r="D160" s="7" t="s">
        <v>163</v>
      </c>
      <c r="E160" s="7" t="s">
        <v>177</v>
      </c>
      <c r="F160" s="5">
        <v>258500</v>
      </c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/>
      <c r="BH160" s="41"/>
      <c r="BI160" s="41"/>
      <c r="BJ160" s="41"/>
      <c r="BK160" s="41"/>
      <c r="BL160" s="41"/>
      <c r="BM160" s="41"/>
      <c r="BN160" s="41"/>
      <c r="BO160" s="41"/>
      <c r="BP160" s="41"/>
      <c r="BQ160" s="41"/>
      <c r="BR160" s="41"/>
      <c r="BS160" s="41"/>
      <c r="BT160" s="41"/>
      <c r="BU160" s="41"/>
      <c r="BV160" s="41"/>
      <c r="BW160" s="41"/>
      <c r="BX160" s="41"/>
      <c r="BY160" s="41"/>
      <c r="BZ160" s="41"/>
      <c r="CA160" s="41"/>
      <c r="CB160" s="41"/>
      <c r="CC160" s="41"/>
      <c r="CD160" s="41"/>
      <c r="CE160" s="41"/>
    </row>
    <row r="161" spans="1:83" s="2" customFormat="1" ht="51">
      <c r="A161" s="28" t="s">
        <v>408</v>
      </c>
      <c r="B161" s="7" t="s">
        <v>272</v>
      </c>
      <c r="C161" s="7" t="s">
        <v>167</v>
      </c>
      <c r="D161" s="7" t="s">
        <v>163</v>
      </c>
      <c r="E161" s="7" t="s">
        <v>181</v>
      </c>
      <c r="F161" s="5">
        <v>16977000</v>
      </c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1"/>
      <c r="BR161" s="41"/>
      <c r="BS161" s="41"/>
      <c r="BT161" s="41"/>
      <c r="BU161" s="41"/>
      <c r="BV161" s="41"/>
      <c r="BW161" s="41"/>
      <c r="BX161" s="41"/>
      <c r="BY161" s="41"/>
      <c r="BZ161" s="41"/>
      <c r="CA161" s="41"/>
      <c r="CB161" s="41"/>
      <c r="CC161" s="41"/>
      <c r="CD161" s="41"/>
      <c r="CE161" s="41"/>
    </row>
    <row r="162" spans="1:83" s="2" customFormat="1" ht="25.5">
      <c r="A162" s="11" t="s">
        <v>409</v>
      </c>
      <c r="B162" s="7" t="s">
        <v>273</v>
      </c>
      <c r="C162" s="7" t="s">
        <v>167</v>
      </c>
      <c r="D162" s="7" t="s">
        <v>163</v>
      </c>
      <c r="E162" s="7" t="s">
        <v>177</v>
      </c>
      <c r="F162" s="5">
        <v>157500</v>
      </c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  <c r="BZ162" s="41"/>
      <c r="CA162" s="41"/>
      <c r="CB162" s="41"/>
      <c r="CC162" s="41"/>
      <c r="CD162" s="41"/>
      <c r="CE162" s="41"/>
    </row>
    <row r="163" spans="1:83" s="2" customFormat="1" ht="25.5">
      <c r="A163" s="16" t="s">
        <v>410</v>
      </c>
      <c r="B163" s="7" t="s">
        <v>273</v>
      </c>
      <c r="C163" s="7" t="s">
        <v>167</v>
      </c>
      <c r="D163" s="7" t="s">
        <v>163</v>
      </c>
      <c r="E163" s="7" t="s">
        <v>181</v>
      </c>
      <c r="F163" s="5">
        <v>10341000</v>
      </c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  <c r="BH163" s="41"/>
      <c r="BI163" s="41"/>
      <c r="BJ163" s="41"/>
      <c r="BK163" s="41"/>
      <c r="BL163" s="41"/>
      <c r="BM163" s="41"/>
      <c r="BN163" s="41"/>
      <c r="BO163" s="41"/>
      <c r="BP163" s="41"/>
      <c r="BQ163" s="41"/>
      <c r="BR163" s="41"/>
      <c r="BS163" s="41"/>
      <c r="BT163" s="41"/>
      <c r="BU163" s="41"/>
      <c r="BV163" s="41"/>
      <c r="BW163" s="41"/>
      <c r="BX163" s="41"/>
      <c r="BY163" s="41"/>
      <c r="BZ163" s="41"/>
      <c r="CA163" s="41"/>
      <c r="CB163" s="41"/>
      <c r="CC163" s="41"/>
      <c r="CD163" s="41"/>
      <c r="CE163" s="41"/>
    </row>
    <row r="164" spans="1:83" s="2" customFormat="1" ht="38.25">
      <c r="A164" s="29" t="s">
        <v>411</v>
      </c>
      <c r="B164" s="7" t="s">
        <v>274</v>
      </c>
      <c r="C164" s="7" t="s">
        <v>167</v>
      </c>
      <c r="D164" s="7" t="s">
        <v>163</v>
      </c>
      <c r="E164" s="7" t="s">
        <v>177</v>
      </c>
      <c r="F164" s="5">
        <v>60250</v>
      </c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  <c r="BF164" s="41"/>
      <c r="BG164" s="41"/>
      <c r="BH164" s="41"/>
      <c r="BI164" s="41"/>
      <c r="BJ164" s="41"/>
      <c r="BK164" s="41"/>
      <c r="BL164" s="41"/>
      <c r="BM164" s="41"/>
      <c r="BN164" s="41"/>
      <c r="BO164" s="41"/>
      <c r="BP164" s="41"/>
      <c r="BQ164" s="41"/>
      <c r="BR164" s="41"/>
      <c r="BS164" s="41"/>
      <c r="BT164" s="41"/>
      <c r="BU164" s="41"/>
      <c r="BV164" s="41"/>
      <c r="BW164" s="41"/>
      <c r="BX164" s="41"/>
      <c r="BY164" s="41"/>
      <c r="BZ164" s="41"/>
      <c r="CA164" s="41"/>
      <c r="CB164" s="41"/>
      <c r="CC164" s="41"/>
      <c r="CD164" s="41"/>
      <c r="CE164" s="41"/>
    </row>
    <row r="165" spans="1:83" s="2" customFormat="1" ht="38.25">
      <c r="A165" s="28" t="s">
        <v>412</v>
      </c>
      <c r="B165" s="7" t="s">
        <v>274</v>
      </c>
      <c r="C165" s="7" t="s">
        <v>167</v>
      </c>
      <c r="D165" s="7" t="s">
        <v>163</v>
      </c>
      <c r="E165" s="7" t="s">
        <v>181</v>
      </c>
      <c r="F165" s="5">
        <v>3956250</v>
      </c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  <c r="BF165" s="41"/>
      <c r="BG165" s="41"/>
      <c r="BH165" s="41"/>
      <c r="BI165" s="41"/>
      <c r="BJ165" s="41"/>
      <c r="BK165" s="41"/>
      <c r="BL165" s="41"/>
      <c r="BM165" s="41"/>
      <c r="BN165" s="41"/>
      <c r="BO165" s="41"/>
      <c r="BP165" s="41"/>
      <c r="BQ165" s="41"/>
      <c r="BR165" s="41"/>
      <c r="BS165" s="41"/>
      <c r="BT165" s="41"/>
      <c r="BU165" s="41"/>
      <c r="BV165" s="41"/>
      <c r="BW165" s="41"/>
      <c r="BX165" s="41"/>
      <c r="BY165" s="41"/>
      <c r="BZ165" s="41"/>
      <c r="CA165" s="41"/>
      <c r="CB165" s="41"/>
      <c r="CC165" s="41"/>
      <c r="CD165" s="41"/>
      <c r="CE165" s="41"/>
    </row>
    <row r="166" spans="1:83" s="2" customFormat="1" ht="76.5">
      <c r="A166" s="28" t="s">
        <v>406</v>
      </c>
      <c r="B166" s="7" t="s">
        <v>227</v>
      </c>
      <c r="C166" s="7" t="s">
        <v>167</v>
      </c>
      <c r="D166" s="7" t="s">
        <v>161</v>
      </c>
      <c r="E166" s="7" t="s">
        <v>181</v>
      </c>
      <c r="F166" s="24">
        <v>25984800</v>
      </c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  <c r="BF166" s="41"/>
      <c r="BG166" s="41"/>
      <c r="BH166" s="41"/>
      <c r="BI166" s="41"/>
      <c r="BJ166" s="41"/>
      <c r="BK166" s="41"/>
      <c r="BL166" s="41"/>
      <c r="BM166" s="41"/>
      <c r="BN166" s="41"/>
      <c r="BO166" s="41"/>
      <c r="BP166" s="41"/>
      <c r="BQ166" s="41"/>
      <c r="BR166" s="41"/>
      <c r="BS166" s="41"/>
      <c r="BT166" s="41"/>
      <c r="BU166" s="41"/>
      <c r="BV166" s="41"/>
      <c r="BW166" s="41"/>
      <c r="BX166" s="41"/>
      <c r="BY166" s="41"/>
      <c r="BZ166" s="41"/>
      <c r="CA166" s="41"/>
      <c r="CB166" s="41"/>
      <c r="CC166" s="41"/>
      <c r="CD166" s="41"/>
      <c r="CE166" s="41"/>
    </row>
    <row r="167" spans="1:83" s="2" customFormat="1" ht="25.5">
      <c r="A167" s="16" t="s">
        <v>413</v>
      </c>
      <c r="B167" s="7" t="s">
        <v>152</v>
      </c>
      <c r="C167" s="7" t="s">
        <v>167</v>
      </c>
      <c r="D167" s="7" t="s">
        <v>163</v>
      </c>
      <c r="E167" s="7" t="s">
        <v>181</v>
      </c>
      <c r="F167" s="5">
        <v>35000</v>
      </c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  <c r="BJ167" s="41"/>
      <c r="BK167" s="41"/>
      <c r="BL167" s="41"/>
      <c r="BM167" s="41"/>
      <c r="BN167" s="41"/>
      <c r="BO167" s="41"/>
      <c r="BP167" s="41"/>
      <c r="BQ167" s="41"/>
      <c r="BR167" s="41"/>
      <c r="BS167" s="41"/>
      <c r="BT167" s="41"/>
      <c r="BU167" s="41"/>
      <c r="BV167" s="41"/>
      <c r="BW167" s="41"/>
      <c r="BX167" s="41"/>
      <c r="BY167" s="41"/>
      <c r="BZ167" s="41"/>
      <c r="CA167" s="41"/>
      <c r="CB167" s="41"/>
      <c r="CC167" s="41"/>
      <c r="CD167" s="41"/>
      <c r="CE167" s="41"/>
    </row>
    <row r="168" spans="1:83" s="2" customFormat="1" ht="25.5">
      <c r="A168" s="11" t="s">
        <v>419</v>
      </c>
      <c r="B168" s="7" t="s">
        <v>152</v>
      </c>
      <c r="C168" s="7" t="s">
        <v>167</v>
      </c>
      <c r="D168" s="7" t="s">
        <v>164</v>
      </c>
      <c r="E168" s="7" t="s">
        <v>177</v>
      </c>
      <c r="F168" s="5">
        <v>255000</v>
      </c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  <c r="BF168" s="41"/>
      <c r="BG168" s="41"/>
      <c r="BH168" s="41"/>
      <c r="BI168" s="41"/>
      <c r="BJ168" s="41"/>
      <c r="BK168" s="41"/>
      <c r="BL168" s="41"/>
      <c r="BM168" s="41"/>
      <c r="BN168" s="41"/>
      <c r="BO168" s="41"/>
      <c r="BP168" s="41"/>
      <c r="BQ168" s="41"/>
      <c r="BR168" s="41"/>
      <c r="BS168" s="41"/>
      <c r="BT168" s="41"/>
      <c r="BU168" s="41"/>
      <c r="BV168" s="41"/>
      <c r="BW168" s="41"/>
      <c r="BX168" s="41"/>
      <c r="BY168" s="41"/>
      <c r="BZ168" s="41"/>
      <c r="CA168" s="41"/>
      <c r="CB168" s="41"/>
      <c r="CC168" s="41"/>
      <c r="CD168" s="41"/>
      <c r="CE168" s="41"/>
    </row>
    <row r="169" spans="1:83" s="2" customFormat="1" ht="25.5">
      <c r="A169" s="16" t="s">
        <v>413</v>
      </c>
      <c r="B169" s="7" t="s">
        <v>152</v>
      </c>
      <c r="C169" s="7" t="s">
        <v>167</v>
      </c>
      <c r="D169" s="7" t="s">
        <v>164</v>
      </c>
      <c r="E169" s="7" t="s">
        <v>181</v>
      </c>
      <c r="F169" s="5">
        <v>210000</v>
      </c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  <c r="BJ169" s="41"/>
      <c r="BK169" s="41"/>
      <c r="BL169" s="41"/>
      <c r="BM169" s="41"/>
      <c r="BN169" s="41"/>
      <c r="BO169" s="41"/>
      <c r="BP169" s="41"/>
      <c r="BQ169" s="41"/>
      <c r="BR169" s="41"/>
      <c r="BS169" s="41"/>
      <c r="BT169" s="41"/>
      <c r="BU169" s="41"/>
      <c r="BV169" s="41"/>
      <c r="BW169" s="41"/>
      <c r="BX169" s="41"/>
      <c r="BY169" s="41"/>
      <c r="BZ169" s="41"/>
      <c r="CA169" s="41"/>
      <c r="CB169" s="41"/>
      <c r="CC169" s="41"/>
      <c r="CD169" s="41"/>
      <c r="CE169" s="41"/>
    </row>
    <row r="170" spans="1:83" s="2" customFormat="1" ht="13.5">
      <c r="A170" s="7" t="s">
        <v>174</v>
      </c>
      <c r="B170" s="7" t="s">
        <v>75</v>
      </c>
      <c r="C170" s="7"/>
      <c r="D170" s="7"/>
      <c r="E170" s="7"/>
      <c r="F170" s="5">
        <f>F171+F172+F173</f>
        <v>26288030</v>
      </c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  <c r="BF170" s="41"/>
      <c r="BG170" s="41"/>
      <c r="BH170" s="41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</row>
    <row r="171" spans="1:83" s="2" customFormat="1" ht="51">
      <c r="A171" s="29" t="s">
        <v>416</v>
      </c>
      <c r="B171" s="7" t="s">
        <v>278</v>
      </c>
      <c r="C171" s="7" t="s">
        <v>167</v>
      </c>
      <c r="D171" s="7" t="s">
        <v>163</v>
      </c>
      <c r="E171" s="7" t="s">
        <v>176</v>
      </c>
      <c r="F171" s="5">
        <v>20357640</v>
      </c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  <c r="BF171" s="41"/>
      <c r="BG171" s="41"/>
      <c r="BH171" s="41"/>
      <c r="BI171" s="41"/>
      <c r="BJ171" s="41"/>
      <c r="BK171" s="41"/>
      <c r="BL171" s="41"/>
      <c r="BM171" s="41"/>
      <c r="BN171" s="41"/>
      <c r="BO171" s="41"/>
      <c r="BP171" s="41"/>
      <c r="BQ171" s="41"/>
      <c r="BR171" s="41"/>
      <c r="BS171" s="41"/>
      <c r="BT171" s="41"/>
      <c r="BU171" s="41"/>
      <c r="BV171" s="41"/>
      <c r="BW171" s="41"/>
      <c r="BX171" s="41"/>
      <c r="BY171" s="41"/>
      <c r="BZ171" s="41"/>
      <c r="CA171" s="41"/>
      <c r="CB171" s="41"/>
      <c r="CC171" s="41"/>
      <c r="CD171" s="41"/>
      <c r="CE171" s="41"/>
    </row>
    <row r="172" spans="1:83" s="2" customFormat="1" ht="38.25">
      <c r="A172" s="11" t="s">
        <v>417</v>
      </c>
      <c r="B172" s="7" t="s">
        <v>278</v>
      </c>
      <c r="C172" s="7" t="s">
        <v>167</v>
      </c>
      <c r="D172" s="7" t="s">
        <v>163</v>
      </c>
      <c r="E172" s="7" t="s">
        <v>177</v>
      </c>
      <c r="F172" s="5">
        <v>5386550</v>
      </c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  <c r="BF172" s="41"/>
      <c r="BG172" s="41"/>
      <c r="BH172" s="41"/>
      <c r="BI172" s="41"/>
      <c r="BJ172" s="41"/>
      <c r="BK172" s="41"/>
      <c r="BL172" s="41"/>
      <c r="BM172" s="41"/>
      <c r="BN172" s="41"/>
      <c r="BO172" s="41"/>
      <c r="BP172" s="41"/>
      <c r="BQ172" s="41"/>
      <c r="BR172" s="41"/>
      <c r="BS172" s="41"/>
      <c r="BT172" s="41"/>
      <c r="BU172" s="41"/>
      <c r="BV172" s="41"/>
      <c r="BW172" s="41"/>
      <c r="BX172" s="41"/>
      <c r="BY172" s="41"/>
      <c r="BZ172" s="41"/>
      <c r="CA172" s="41"/>
      <c r="CB172" s="41"/>
      <c r="CC172" s="41"/>
      <c r="CD172" s="41"/>
      <c r="CE172" s="41"/>
    </row>
    <row r="173" spans="1:83" s="2" customFormat="1" ht="38.25">
      <c r="A173" s="11" t="s">
        <v>418</v>
      </c>
      <c r="B173" s="7" t="s">
        <v>278</v>
      </c>
      <c r="C173" s="7" t="s">
        <v>167</v>
      </c>
      <c r="D173" s="7" t="s">
        <v>163</v>
      </c>
      <c r="E173" s="7" t="s">
        <v>180</v>
      </c>
      <c r="F173" s="5">
        <v>543840</v>
      </c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  <c r="BF173" s="41"/>
      <c r="BG173" s="41"/>
      <c r="BH173" s="41"/>
      <c r="BI173" s="41"/>
      <c r="BJ173" s="41"/>
      <c r="BK173" s="41"/>
      <c r="BL173" s="41"/>
      <c r="BM173" s="41"/>
      <c r="BN173" s="41"/>
      <c r="BO173" s="41"/>
      <c r="BP173" s="41"/>
      <c r="BQ173" s="41"/>
      <c r="BR173" s="41"/>
      <c r="BS173" s="41"/>
      <c r="BT173" s="41"/>
      <c r="BU173" s="41"/>
      <c r="BV173" s="41"/>
      <c r="BW173" s="41"/>
      <c r="BX173" s="41"/>
      <c r="BY173" s="41"/>
      <c r="BZ173" s="41"/>
      <c r="CA173" s="41"/>
      <c r="CB173" s="41"/>
      <c r="CC173" s="41"/>
      <c r="CD173" s="41"/>
      <c r="CE173" s="41"/>
    </row>
    <row r="174" spans="1:83" s="2" customFormat="1" ht="13.5">
      <c r="A174" s="17" t="s">
        <v>277</v>
      </c>
      <c r="B174" s="7" t="s">
        <v>275</v>
      </c>
      <c r="C174" s="7"/>
      <c r="D174" s="7"/>
      <c r="E174" s="7"/>
      <c r="F174" s="5">
        <f>F175+F176</f>
        <v>1083200</v>
      </c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  <c r="BF174" s="41"/>
      <c r="BG174" s="41"/>
      <c r="BH174" s="41"/>
      <c r="BI174" s="41"/>
      <c r="BJ174" s="41"/>
      <c r="BK174" s="41"/>
      <c r="BL174" s="41"/>
      <c r="BM174" s="41"/>
      <c r="BN174" s="41"/>
      <c r="BO174" s="41"/>
      <c r="BP174" s="41"/>
      <c r="BQ174" s="41"/>
      <c r="BR174" s="41"/>
      <c r="BS174" s="41"/>
      <c r="BT174" s="41"/>
      <c r="BU174" s="41"/>
      <c r="BV174" s="41"/>
      <c r="BW174" s="41"/>
      <c r="BX174" s="41"/>
      <c r="BY174" s="41"/>
      <c r="BZ174" s="41"/>
      <c r="CA174" s="41"/>
      <c r="CB174" s="41"/>
      <c r="CC174" s="41"/>
      <c r="CD174" s="41"/>
      <c r="CE174" s="41"/>
    </row>
    <row r="175" spans="1:83" s="2" customFormat="1" ht="38.25">
      <c r="A175" s="11" t="s">
        <v>414</v>
      </c>
      <c r="B175" s="7" t="s">
        <v>276</v>
      </c>
      <c r="C175" s="7" t="s">
        <v>167</v>
      </c>
      <c r="D175" s="7" t="s">
        <v>163</v>
      </c>
      <c r="E175" s="7" t="s">
        <v>177</v>
      </c>
      <c r="F175" s="5">
        <v>16250</v>
      </c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  <c r="BF175" s="41"/>
      <c r="BG175" s="41"/>
      <c r="BH175" s="41"/>
      <c r="BI175" s="41"/>
      <c r="BJ175" s="41"/>
      <c r="BK175" s="41"/>
      <c r="BL175" s="41"/>
      <c r="BM175" s="41"/>
      <c r="BN175" s="41"/>
      <c r="BO175" s="41"/>
      <c r="BP175" s="41"/>
      <c r="BQ175" s="41"/>
      <c r="BR175" s="41"/>
      <c r="BS175" s="41"/>
      <c r="BT175" s="41"/>
      <c r="BU175" s="41"/>
      <c r="BV175" s="41"/>
      <c r="BW175" s="41"/>
      <c r="BX175" s="41"/>
      <c r="BY175" s="41"/>
      <c r="BZ175" s="41"/>
      <c r="CA175" s="41"/>
      <c r="CB175" s="41"/>
      <c r="CC175" s="41"/>
      <c r="CD175" s="41"/>
      <c r="CE175" s="41"/>
    </row>
    <row r="176" spans="1:83" s="2" customFormat="1" ht="38.25">
      <c r="A176" s="16" t="s">
        <v>415</v>
      </c>
      <c r="B176" s="7" t="s">
        <v>276</v>
      </c>
      <c r="C176" s="7" t="s">
        <v>167</v>
      </c>
      <c r="D176" s="7" t="s">
        <v>163</v>
      </c>
      <c r="E176" s="7" t="s">
        <v>181</v>
      </c>
      <c r="F176" s="5">
        <v>1066950</v>
      </c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  <c r="BF176" s="41"/>
      <c r="BG176" s="41"/>
      <c r="BH176" s="41"/>
      <c r="BI176" s="41"/>
      <c r="BJ176" s="41"/>
      <c r="BK176" s="41"/>
      <c r="BL176" s="41"/>
      <c r="BM176" s="41"/>
      <c r="BN176" s="41"/>
      <c r="BO176" s="41"/>
      <c r="BP176" s="41"/>
      <c r="BQ176" s="41"/>
      <c r="BR176" s="41"/>
      <c r="BS176" s="41"/>
      <c r="BT176" s="41"/>
      <c r="BU176" s="41"/>
      <c r="BV176" s="41"/>
      <c r="BW176" s="41"/>
      <c r="BX176" s="41"/>
      <c r="BY176" s="41"/>
      <c r="BZ176" s="41"/>
      <c r="CA176" s="41"/>
      <c r="CB176" s="41"/>
      <c r="CC176" s="41"/>
      <c r="CD176" s="41"/>
      <c r="CE176" s="41"/>
    </row>
    <row r="177" spans="1:83" s="2" customFormat="1" ht="25.5">
      <c r="A177" s="32" t="s">
        <v>188</v>
      </c>
      <c r="B177" s="26" t="s">
        <v>154</v>
      </c>
      <c r="C177" s="26" t="s">
        <v>167</v>
      </c>
      <c r="D177" s="26" t="s">
        <v>162</v>
      </c>
      <c r="E177" s="26"/>
      <c r="F177" s="6">
        <f>F179+F188+F190+F192+F225+F227+F178</f>
        <v>176942698</v>
      </c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41"/>
      <c r="BI177" s="41"/>
      <c r="BJ177" s="41"/>
      <c r="BK177" s="41"/>
      <c r="BL177" s="41"/>
      <c r="BM177" s="41"/>
      <c r="BN177" s="41"/>
      <c r="BO177" s="41"/>
      <c r="BP177" s="41"/>
      <c r="BQ177" s="41"/>
      <c r="BR177" s="41"/>
      <c r="BS177" s="41"/>
      <c r="BT177" s="41"/>
      <c r="BU177" s="41"/>
      <c r="BV177" s="41"/>
      <c r="BW177" s="41"/>
      <c r="BX177" s="41"/>
      <c r="BY177" s="41"/>
      <c r="BZ177" s="41"/>
      <c r="CA177" s="41"/>
      <c r="CB177" s="41"/>
      <c r="CC177" s="41"/>
      <c r="CD177" s="41"/>
      <c r="CE177" s="41"/>
    </row>
    <row r="178" spans="1:83" s="2" customFormat="1" ht="38.25">
      <c r="A178" s="11" t="s">
        <v>561</v>
      </c>
      <c r="B178" s="7" t="s">
        <v>560</v>
      </c>
      <c r="C178" s="7" t="s">
        <v>167</v>
      </c>
      <c r="D178" s="7" t="s">
        <v>164</v>
      </c>
      <c r="E178" s="7" t="s">
        <v>177</v>
      </c>
      <c r="F178" s="5">
        <v>320678</v>
      </c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  <c r="BF178" s="41"/>
      <c r="BG178" s="41"/>
      <c r="BH178" s="41"/>
      <c r="BI178" s="41"/>
      <c r="BJ178" s="41"/>
      <c r="BK178" s="41"/>
      <c r="BL178" s="41"/>
      <c r="BM178" s="41"/>
      <c r="BN178" s="41"/>
      <c r="BO178" s="41"/>
      <c r="BP178" s="41"/>
      <c r="BQ178" s="41"/>
      <c r="BR178" s="41"/>
      <c r="BS178" s="41"/>
      <c r="BT178" s="41"/>
      <c r="BU178" s="41"/>
      <c r="BV178" s="41"/>
      <c r="BW178" s="41"/>
      <c r="BX178" s="41"/>
      <c r="BY178" s="41"/>
      <c r="BZ178" s="41"/>
      <c r="CA178" s="41"/>
      <c r="CB178" s="41"/>
      <c r="CC178" s="41"/>
      <c r="CD178" s="41"/>
      <c r="CE178" s="41"/>
    </row>
    <row r="179" spans="1:83" s="2" customFormat="1" ht="13.5">
      <c r="A179" s="11" t="s">
        <v>4</v>
      </c>
      <c r="B179" s="7" t="s">
        <v>56</v>
      </c>
      <c r="C179" s="7"/>
      <c r="D179" s="7"/>
      <c r="E179" s="7"/>
      <c r="F179" s="5">
        <f>SUM(F180:F187)</f>
        <v>15541356</v>
      </c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  <c r="BF179" s="41"/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  <c r="BW179" s="41"/>
      <c r="BX179" s="41"/>
      <c r="BY179" s="41"/>
      <c r="BZ179" s="41"/>
      <c r="CA179" s="41"/>
      <c r="CB179" s="41"/>
      <c r="CC179" s="41"/>
      <c r="CD179" s="41"/>
      <c r="CE179" s="41"/>
    </row>
    <row r="180" spans="1:83" s="2" customFormat="1" ht="51">
      <c r="A180" s="29" t="s">
        <v>334</v>
      </c>
      <c r="B180" s="7" t="s">
        <v>59</v>
      </c>
      <c r="C180" s="7" t="s">
        <v>167</v>
      </c>
      <c r="D180" s="7" t="s">
        <v>164</v>
      </c>
      <c r="E180" s="7" t="s">
        <v>176</v>
      </c>
      <c r="F180" s="5">
        <f>1695000+983556</f>
        <v>2678556</v>
      </c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  <c r="BF180" s="41"/>
      <c r="BG180" s="41"/>
      <c r="BH180" s="41"/>
      <c r="BI180" s="41"/>
      <c r="BJ180" s="41"/>
      <c r="BK180" s="41"/>
      <c r="BL180" s="41"/>
      <c r="BM180" s="41"/>
      <c r="BN180" s="41"/>
      <c r="BO180" s="41"/>
      <c r="BP180" s="41"/>
      <c r="BQ180" s="41"/>
      <c r="BR180" s="41"/>
      <c r="BS180" s="41"/>
      <c r="BT180" s="41"/>
      <c r="BU180" s="41"/>
      <c r="BV180" s="41"/>
      <c r="BW180" s="41"/>
      <c r="BX180" s="41"/>
      <c r="BY180" s="41"/>
      <c r="BZ180" s="41"/>
      <c r="CA180" s="41"/>
      <c r="CB180" s="41"/>
      <c r="CC180" s="41"/>
      <c r="CD180" s="41"/>
      <c r="CE180" s="41"/>
    </row>
    <row r="181" spans="1:83" s="2" customFormat="1" ht="38.25">
      <c r="A181" s="29" t="s">
        <v>354</v>
      </c>
      <c r="B181" s="7" t="s">
        <v>59</v>
      </c>
      <c r="C181" s="7" t="s">
        <v>167</v>
      </c>
      <c r="D181" s="7" t="s">
        <v>164</v>
      </c>
      <c r="E181" s="7" t="s">
        <v>177</v>
      </c>
      <c r="F181" s="5">
        <v>50000</v>
      </c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  <c r="BF181" s="41"/>
      <c r="BG181" s="41"/>
      <c r="BH181" s="41"/>
      <c r="BI181" s="41"/>
      <c r="BJ181" s="41"/>
      <c r="BK181" s="41"/>
      <c r="BL181" s="41"/>
      <c r="BM181" s="41"/>
      <c r="BN181" s="41"/>
      <c r="BO181" s="41"/>
      <c r="BP181" s="41"/>
      <c r="BQ181" s="41"/>
      <c r="BR181" s="41"/>
      <c r="BS181" s="41"/>
      <c r="BT181" s="41"/>
      <c r="BU181" s="41"/>
      <c r="BV181" s="41"/>
      <c r="BW181" s="41"/>
      <c r="BX181" s="41"/>
      <c r="BY181" s="41"/>
      <c r="BZ181" s="41"/>
      <c r="CA181" s="41"/>
      <c r="CB181" s="41"/>
      <c r="CC181" s="41"/>
      <c r="CD181" s="41"/>
      <c r="CE181" s="41"/>
    </row>
    <row r="182" spans="1:83" s="2" customFormat="1" ht="51">
      <c r="A182" s="29" t="s">
        <v>397</v>
      </c>
      <c r="B182" s="39" t="s">
        <v>280</v>
      </c>
      <c r="C182" s="39" t="s">
        <v>167</v>
      </c>
      <c r="D182" s="39" t="s">
        <v>164</v>
      </c>
      <c r="E182" s="39" t="s">
        <v>176</v>
      </c>
      <c r="F182" s="5">
        <v>7700800</v>
      </c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  <c r="BF182" s="41"/>
      <c r="BG182" s="41"/>
      <c r="BH182" s="41"/>
      <c r="BI182" s="41"/>
      <c r="BJ182" s="41"/>
      <c r="BK182" s="41"/>
      <c r="BL182" s="41"/>
      <c r="BM182" s="41"/>
      <c r="BN182" s="41"/>
      <c r="BO182" s="41"/>
      <c r="BP182" s="41"/>
      <c r="BQ182" s="41"/>
      <c r="BR182" s="41"/>
      <c r="BS182" s="41"/>
      <c r="BT182" s="41"/>
      <c r="BU182" s="41"/>
      <c r="BV182" s="41"/>
      <c r="BW182" s="41"/>
      <c r="BX182" s="41"/>
      <c r="BY182" s="41"/>
      <c r="BZ182" s="41"/>
      <c r="CA182" s="41"/>
      <c r="CB182" s="41"/>
      <c r="CC182" s="41"/>
      <c r="CD182" s="41"/>
      <c r="CE182" s="41"/>
    </row>
    <row r="183" spans="1:83" s="2" customFormat="1" ht="25.5">
      <c r="A183" s="11" t="s">
        <v>398</v>
      </c>
      <c r="B183" s="7" t="s">
        <v>280</v>
      </c>
      <c r="C183" s="7" t="s">
        <v>167</v>
      </c>
      <c r="D183" s="7" t="s">
        <v>164</v>
      </c>
      <c r="E183" s="7" t="s">
        <v>177</v>
      </c>
      <c r="F183" s="5">
        <v>1321900</v>
      </c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  <c r="BF183" s="41"/>
      <c r="BG183" s="41"/>
      <c r="BH183" s="41"/>
      <c r="BI183" s="41"/>
      <c r="BJ183" s="41"/>
      <c r="BK183" s="41"/>
      <c r="BL183" s="41"/>
      <c r="BM183" s="41"/>
      <c r="BN183" s="41"/>
      <c r="BO183" s="41"/>
      <c r="BP183" s="41"/>
      <c r="BQ183" s="41"/>
      <c r="BR183" s="41"/>
      <c r="BS183" s="41"/>
      <c r="BT183" s="41"/>
      <c r="BU183" s="41"/>
      <c r="BV183" s="41"/>
      <c r="BW183" s="41"/>
      <c r="BX183" s="41"/>
      <c r="BY183" s="41"/>
      <c r="BZ183" s="41"/>
      <c r="CA183" s="41"/>
      <c r="CB183" s="41"/>
      <c r="CC183" s="41"/>
      <c r="CD183" s="41"/>
      <c r="CE183" s="41"/>
    </row>
    <row r="184" spans="1:83" s="2" customFormat="1" ht="38.25">
      <c r="A184" s="29" t="s">
        <v>399</v>
      </c>
      <c r="B184" s="7" t="s">
        <v>281</v>
      </c>
      <c r="C184" s="7" t="s">
        <v>167</v>
      </c>
      <c r="D184" s="7" t="s">
        <v>164</v>
      </c>
      <c r="E184" s="7" t="s">
        <v>176</v>
      </c>
      <c r="F184" s="5">
        <v>1513400</v>
      </c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  <c r="BD184" s="41"/>
      <c r="BE184" s="41"/>
      <c r="BF184" s="41"/>
      <c r="BG184" s="41"/>
      <c r="BH184" s="41"/>
      <c r="BI184" s="41"/>
      <c r="BJ184" s="41"/>
      <c r="BK184" s="41"/>
      <c r="BL184" s="41"/>
      <c r="BM184" s="41"/>
      <c r="BN184" s="41"/>
      <c r="BO184" s="41"/>
      <c r="BP184" s="41"/>
      <c r="BQ184" s="41"/>
      <c r="BR184" s="41"/>
      <c r="BS184" s="41"/>
      <c r="BT184" s="41"/>
      <c r="BU184" s="41"/>
      <c r="BV184" s="41"/>
      <c r="BW184" s="41"/>
      <c r="BX184" s="41"/>
      <c r="BY184" s="41"/>
      <c r="BZ184" s="41"/>
      <c r="CA184" s="41"/>
      <c r="CB184" s="41"/>
      <c r="CC184" s="41"/>
      <c r="CD184" s="41"/>
      <c r="CE184" s="41"/>
    </row>
    <row r="185" spans="1:83" s="2" customFormat="1" ht="25.5">
      <c r="A185" s="11" t="s">
        <v>379</v>
      </c>
      <c r="B185" s="7" t="s">
        <v>281</v>
      </c>
      <c r="C185" s="7" t="s">
        <v>167</v>
      </c>
      <c r="D185" s="7" t="s">
        <v>164</v>
      </c>
      <c r="E185" s="7" t="s">
        <v>177</v>
      </c>
      <c r="F185" s="5">
        <v>267600</v>
      </c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41"/>
      <c r="BI185" s="41"/>
      <c r="BJ185" s="41"/>
      <c r="BK185" s="41"/>
      <c r="BL185" s="41"/>
      <c r="BM185" s="41"/>
      <c r="BN185" s="41"/>
      <c r="BO185" s="41"/>
      <c r="BP185" s="41"/>
      <c r="BQ185" s="41"/>
      <c r="BR185" s="41"/>
      <c r="BS185" s="41"/>
      <c r="BT185" s="41"/>
      <c r="BU185" s="41"/>
      <c r="BV185" s="41"/>
      <c r="BW185" s="41"/>
      <c r="BX185" s="41"/>
      <c r="BY185" s="41"/>
      <c r="BZ185" s="41"/>
      <c r="CA185" s="41"/>
      <c r="CB185" s="41"/>
      <c r="CC185" s="41"/>
      <c r="CD185" s="41"/>
      <c r="CE185" s="41"/>
    </row>
    <row r="186" spans="1:83" s="2" customFormat="1" ht="38.25">
      <c r="A186" s="11" t="s">
        <v>387</v>
      </c>
      <c r="B186" s="7" t="s">
        <v>522</v>
      </c>
      <c r="C186" s="7" t="s">
        <v>167</v>
      </c>
      <c r="D186" s="7" t="s">
        <v>164</v>
      </c>
      <c r="E186" s="7" t="s">
        <v>177</v>
      </c>
      <c r="F186" s="5">
        <v>9100</v>
      </c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  <c r="BF186" s="41"/>
      <c r="BG186" s="41"/>
      <c r="BH186" s="41"/>
      <c r="BI186" s="41"/>
      <c r="BJ186" s="41"/>
      <c r="BK186" s="41"/>
      <c r="BL186" s="41"/>
      <c r="BM186" s="41"/>
      <c r="BN186" s="41"/>
      <c r="BO186" s="41"/>
      <c r="BP186" s="41"/>
      <c r="BQ186" s="41"/>
      <c r="BR186" s="41"/>
      <c r="BS186" s="41"/>
      <c r="BT186" s="41"/>
      <c r="BU186" s="41"/>
      <c r="BV186" s="41"/>
      <c r="BW186" s="41"/>
      <c r="BX186" s="41"/>
      <c r="BY186" s="41"/>
      <c r="BZ186" s="41"/>
      <c r="CA186" s="41"/>
      <c r="CB186" s="41"/>
      <c r="CC186" s="41"/>
      <c r="CD186" s="41"/>
      <c r="CE186" s="41"/>
    </row>
    <row r="187" spans="1:83" s="2" customFormat="1" ht="51">
      <c r="A187" s="29" t="s">
        <v>400</v>
      </c>
      <c r="B187" s="7" t="s">
        <v>189</v>
      </c>
      <c r="C187" s="7" t="s">
        <v>167</v>
      </c>
      <c r="D187" s="7" t="s">
        <v>164</v>
      </c>
      <c r="E187" s="7" t="s">
        <v>176</v>
      </c>
      <c r="F187" s="5">
        <v>2000000</v>
      </c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41"/>
      <c r="BB187" s="41"/>
      <c r="BC187" s="41"/>
      <c r="BD187" s="41"/>
      <c r="BE187" s="41"/>
      <c r="BF187" s="41"/>
      <c r="BG187" s="41"/>
      <c r="BH187" s="41"/>
      <c r="BI187" s="41"/>
      <c r="BJ187" s="41"/>
      <c r="BK187" s="41"/>
      <c r="BL187" s="41"/>
      <c r="BM187" s="41"/>
      <c r="BN187" s="41"/>
      <c r="BO187" s="41"/>
      <c r="BP187" s="41"/>
      <c r="BQ187" s="41"/>
      <c r="BR187" s="41"/>
      <c r="BS187" s="41"/>
      <c r="BT187" s="41"/>
      <c r="BU187" s="41"/>
      <c r="BV187" s="41"/>
      <c r="BW187" s="41"/>
      <c r="BX187" s="41"/>
      <c r="BY187" s="41"/>
      <c r="BZ187" s="41"/>
      <c r="CA187" s="41"/>
      <c r="CB187" s="41"/>
      <c r="CC187" s="41"/>
      <c r="CD187" s="41"/>
      <c r="CE187" s="41"/>
    </row>
    <row r="188" spans="1:83" s="2" customFormat="1" ht="13.5">
      <c r="A188" s="9" t="s">
        <v>87</v>
      </c>
      <c r="B188" s="7" t="s">
        <v>65</v>
      </c>
      <c r="C188" s="7" t="s">
        <v>167</v>
      </c>
      <c r="D188" s="7" t="s">
        <v>164</v>
      </c>
      <c r="E188" s="7"/>
      <c r="F188" s="5">
        <f>F189</f>
        <v>145000</v>
      </c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  <c r="BF188" s="41"/>
      <c r="BG188" s="41"/>
      <c r="BH188" s="41"/>
      <c r="BI188" s="41"/>
      <c r="BJ188" s="41"/>
      <c r="BK188" s="41"/>
      <c r="BL188" s="41"/>
      <c r="BM188" s="41"/>
      <c r="BN188" s="41"/>
      <c r="BO188" s="41"/>
      <c r="BP188" s="41"/>
      <c r="BQ188" s="41"/>
      <c r="BR188" s="41"/>
      <c r="BS188" s="41"/>
      <c r="BT188" s="41"/>
      <c r="BU188" s="41"/>
      <c r="BV188" s="41"/>
      <c r="BW188" s="41"/>
      <c r="BX188" s="41"/>
      <c r="BY188" s="41"/>
      <c r="BZ188" s="41"/>
      <c r="CA188" s="41"/>
      <c r="CB188" s="41"/>
      <c r="CC188" s="41"/>
      <c r="CD188" s="41"/>
      <c r="CE188" s="41"/>
    </row>
    <row r="189" spans="1:83" s="2" customFormat="1" ht="25.5">
      <c r="A189" s="11" t="s">
        <v>401</v>
      </c>
      <c r="B189" s="7" t="s">
        <v>64</v>
      </c>
      <c r="C189" s="7" t="s">
        <v>167</v>
      </c>
      <c r="D189" s="7" t="s">
        <v>164</v>
      </c>
      <c r="E189" s="7" t="s">
        <v>177</v>
      </c>
      <c r="F189" s="5">
        <f>60000+85000</f>
        <v>145000</v>
      </c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41"/>
      <c r="BC189" s="41"/>
      <c r="BD189" s="41"/>
      <c r="BE189" s="41"/>
      <c r="BF189" s="41"/>
      <c r="BG189" s="41"/>
      <c r="BH189" s="41"/>
      <c r="BI189" s="41"/>
      <c r="BJ189" s="41"/>
      <c r="BK189" s="41"/>
      <c r="BL189" s="41"/>
      <c r="BM189" s="41"/>
      <c r="BN189" s="41"/>
      <c r="BO189" s="41"/>
      <c r="BP189" s="41"/>
      <c r="BQ189" s="41"/>
      <c r="BR189" s="41"/>
      <c r="BS189" s="41"/>
      <c r="BT189" s="41"/>
      <c r="BU189" s="41"/>
      <c r="BV189" s="41"/>
      <c r="BW189" s="41"/>
      <c r="BX189" s="41"/>
      <c r="BY189" s="41"/>
      <c r="BZ189" s="41"/>
      <c r="CA189" s="41"/>
      <c r="CB189" s="41"/>
      <c r="CC189" s="41"/>
      <c r="CD189" s="41"/>
      <c r="CE189" s="41"/>
    </row>
    <row r="190" spans="1:83" s="2" customFormat="1" ht="13.5">
      <c r="A190" s="9" t="s">
        <v>175</v>
      </c>
      <c r="B190" s="7" t="s">
        <v>76</v>
      </c>
      <c r="C190" s="7"/>
      <c r="D190" s="7"/>
      <c r="E190" s="7"/>
      <c r="F190" s="5">
        <f>F191</f>
        <v>15864220</v>
      </c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  <c r="BB190" s="41"/>
      <c r="BC190" s="41"/>
      <c r="BD190" s="41"/>
      <c r="BE190" s="41"/>
      <c r="BF190" s="41"/>
      <c r="BG190" s="41"/>
      <c r="BH190" s="41"/>
      <c r="BI190" s="41"/>
      <c r="BJ190" s="41"/>
      <c r="BK190" s="41"/>
      <c r="BL190" s="41"/>
      <c r="BM190" s="41"/>
      <c r="BN190" s="41"/>
      <c r="BO190" s="41"/>
      <c r="BP190" s="41"/>
      <c r="BQ190" s="41"/>
      <c r="BR190" s="41"/>
      <c r="BS190" s="41"/>
      <c r="BT190" s="41"/>
      <c r="BU190" s="41"/>
      <c r="BV190" s="41"/>
      <c r="BW190" s="41"/>
      <c r="BX190" s="41"/>
      <c r="BY190" s="41"/>
      <c r="BZ190" s="41"/>
      <c r="CA190" s="41"/>
      <c r="CB190" s="41"/>
      <c r="CC190" s="41"/>
      <c r="CD190" s="41"/>
      <c r="CE190" s="41"/>
    </row>
    <row r="191" spans="1:83" s="2" customFormat="1" ht="25.5">
      <c r="A191" s="9" t="s">
        <v>366</v>
      </c>
      <c r="B191" s="7" t="s">
        <v>261</v>
      </c>
      <c r="C191" s="7" t="s">
        <v>167</v>
      </c>
      <c r="D191" s="7" t="s">
        <v>162</v>
      </c>
      <c r="E191" s="7" t="s">
        <v>0</v>
      </c>
      <c r="F191" s="5">
        <v>15864220</v>
      </c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/>
      <c r="BE191" s="41"/>
      <c r="BF191" s="41"/>
      <c r="BG191" s="41"/>
      <c r="BH191" s="41"/>
      <c r="BI191" s="41"/>
      <c r="BJ191" s="41"/>
      <c r="BK191" s="41"/>
      <c r="BL191" s="41"/>
      <c r="BM191" s="41"/>
      <c r="BN191" s="41"/>
      <c r="BO191" s="41"/>
      <c r="BP191" s="41"/>
      <c r="BQ191" s="41"/>
      <c r="BR191" s="41"/>
      <c r="BS191" s="41"/>
      <c r="BT191" s="41"/>
      <c r="BU191" s="41"/>
      <c r="BV191" s="41"/>
      <c r="BW191" s="41"/>
      <c r="BX191" s="41"/>
      <c r="BY191" s="41"/>
      <c r="BZ191" s="41"/>
      <c r="CA191" s="41"/>
      <c r="CB191" s="41"/>
      <c r="CC191" s="41"/>
      <c r="CD191" s="41"/>
      <c r="CE191" s="41"/>
    </row>
    <row r="192" spans="1:83" s="2" customFormat="1" ht="13.5">
      <c r="A192" s="11" t="s">
        <v>149</v>
      </c>
      <c r="B192" s="7" t="s">
        <v>60</v>
      </c>
      <c r="C192" s="7"/>
      <c r="D192" s="7"/>
      <c r="E192" s="7"/>
      <c r="F192" s="5">
        <f>SUM(F193:F224)</f>
        <v>137849444</v>
      </c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  <c r="BF192" s="41"/>
      <c r="BG192" s="41"/>
      <c r="BH192" s="41"/>
      <c r="BI192" s="41"/>
      <c r="BJ192" s="41"/>
      <c r="BK192" s="41"/>
      <c r="BL192" s="41"/>
      <c r="BM192" s="41"/>
      <c r="BN192" s="41"/>
      <c r="BO192" s="41"/>
      <c r="BP192" s="41"/>
      <c r="BQ192" s="41"/>
      <c r="BR192" s="41"/>
      <c r="BS192" s="41"/>
      <c r="BT192" s="41"/>
      <c r="BU192" s="41"/>
      <c r="BV192" s="41"/>
      <c r="BW192" s="41"/>
      <c r="BX192" s="41"/>
      <c r="BY192" s="41"/>
      <c r="BZ192" s="41"/>
      <c r="CA192" s="41"/>
      <c r="CB192" s="41"/>
      <c r="CC192" s="41"/>
      <c r="CD192" s="41"/>
      <c r="CE192" s="41"/>
    </row>
    <row r="193" spans="1:83" s="2" customFormat="1" ht="38.25">
      <c r="A193" s="11" t="s">
        <v>367</v>
      </c>
      <c r="B193" s="7" t="s">
        <v>262</v>
      </c>
      <c r="C193" s="7" t="s">
        <v>167</v>
      </c>
      <c r="D193" s="7" t="s">
        <v>161</v>
      </c>
      <c r="E193" s="7" t="s">
        <v>177</v>
      </c>
      <c r="F193" s="5">
        <v>650000</v>
      </c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  <c r="BF193" s="41"/>
      <c r="BG193" s="41"/>
      <c r="BH193" s="41"/>
      <c r="BI193" s="41"/>
      <c r="BJ193" s="41"/>
      <c r="BK193" s="41"/>
      <c r="BL193" s="41"/>
      <c r="BM193" s="41"/>
      <c r="BN193" s="41"/>
      <c r="BO193" s="41"/>
      <c r="BP193" s="41"/>
      <c r="BQ193" s="41"/>
      <c r="BR193" s="41"/>
      <c r="BS193" s="41"/>
      <c r="BT193" s="41"/>
      <c r="BU193" s="41"/>
      <c r="BV193" s="41"/>
      <c r="BW193" s="41"/>
      <c r="BX193" s="41"/>
      <c r="BY193" s="41"/>
      <c r="BZ193" s="41"/>
      <c r="CA193" s="41"/>
      <c r="CB193" s="41"/>
      <c r="CC193" s="41"/>
      <c r="CD193" s="41"/>
      <c r="CE193" s="41"/>
    </row>
    <row r="194" spans="1:83" s="2" customFormat="1" ht="25.5">
      <c r="A194" s="16" t="s">
        <v>368</v>
      </c>
      <c r="B194" s="7" t="s">
        <v>262</v>
      </c>
      <c r="C194" s="7" t="s">
        <v>167</v>
      </c>
      <c r="D194" s="7" t="s">
        <v>161</v>
      </c>
      <c r="E194" s="7" t="s">
        <v>181</v>
      </c>
      <c r="F194" s="5">
        <v>41754800</v>
      </c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  <c r="BF194" s="41"/>
      <c r="BG194" s="41"/>
      <c r="BH194" s="41"/>
      <c r="BI194" s="41"/>
      <c r="BJ194" s="41"/>
      <c r="BK194" s="41"/>
      <c r="BL194" s="41"/>
      <c r="BM194" s="41"/>
      <c r="BN194" s="41"/>
      <c r="BO194" s="41"/>
      <c r="BP194" s="41"/>
      <c r="BQ194" s="41"/>
      <c r="BR194" s="41"/>
      <c r="BS194" s="41"/>
      <c r="BT194" s="41"/>
      <c r="BU194" s="41"/>
      <c r="BV194" s="41"/>
      <c r="BW194" s="41"/>
      <c r="BX194" s="41"/>
      <c r="BY194" s="41"/>
      <c r="BZ194" s="41"/>
      <c r="CA194" s="41"/>
      <c r="CB194" s="41"/>
      <c r="CC194" s="41"/>
      <c r="CD194" s="41"/>
      <c r="CE194" s="41"/>
    </row>
    <row r="195" spans="1:83" s="2" customFormat="1" ht="38.25">
      <c r="A195" s="11" t="s">
        <v>369</v>
      </c>
      <c r="B195" s="7" t="s">
        <v>263</v>
      </c>
      <c r="C195" s="7" t="s">
        <v>167</v>
      </c>
      <c r="D195" s="7" t="s">
        <v>161</v>
      </c>
      <c r="E195" s="7" t="s">
        <v>177</v>
      </c>
      <c r="F195" s="5">
        <v>27700</v>
      </c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1"/>
      <c r="BF195" s="41"/>
      <c r="BG195" s="41"/>
      <c r="BH195" s="41"/>
      <c r="BI195" s="41"/>
      <c r="BJ195" s="41"/>
      <c r="BK195" s="41"/>
      <c r="BL195" s="41"/>
      <c r="BM195" s="41"/>
      <c r="BN195" s="41"/>
      <c r="BO195" s="41"/>
      <c r="BP195" s="41"/>
      <c r="BQ195" s="41"/>
      <c r="BR195" s="41"/>
      <c r="BS195" s="41"/>
      <c r="BT195" s="41"/>
      <c r="BU195" s="41"/>
      <c r="BV195" s="41"/>
      <c r="BW195" s="41"/>
      <c r="BX195" s="41"/>
      <c r="BY195" s="41"/>
      <c r="BZ195" s="41"/>
      <c r="CA195" s="41"/>
      <c r="CB195" s="41"/>
      <c r="CC195" s="41"/>
      <c r="CD195" s="41"/>
      <c r="CE195" s="41"/>
    </row>
    <row r="196" spans="1:83" s="2" customFormat="1" ht="38.25">
      <c r="A196" s="16" t="s">
        <v>370</v>
      </c>
      <c r="B196" s="7" t="s">
        <v>263</v>
      </c>
      <c r="C196" s="7" t="s">
        <v>167</v>
      </c>
      <c r="D196" s="7" t="s">
        <v>161</v>
      </c>
      <c r="E196" s="7" t="s">
        <v>181</v>
      </c>
      <c r="F196" s="5">
        <v>1819900</v>
      </c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  <c r="BB196" s="41"/>
      <c r="BC196" s="41"/>
      <c r="BD196" s="41"/>
      <c r="BE196" s="41"/>
      <c r="BF196" s="41"/>
      <c r="BG196" s="41"/>
      <c r="BH196" s="41"/>
      <c r="BI196" s="41"/>
      <c r="BJ196" s="41"/>
      <c r="BK196" s="41"/>
      <c r="BL196" s="41"/>
      <c r="BM196" s="41"/>
      <c r="BN196" s="41"/>
      <c r="BO196" s="41"/>
      <c r="BP196" s="41"/>
      <c r="BQ196" s="41"/>
      <c r="BR196" s="41"/>
      <c r="BS196" s="41"/>
      <c r="BT196" s="41"/>
      <c r="BU196" s="41"/>
      <c r="BV196" s="41"/>
      <c r="BW196" s="41"/>
      <c r="BX196" s="41"/>
      <c r="BY196" s="41"/>
      <c r="BZ196" s="41"/>
      <c r="CA196" s="41"/>
      <c r="CB196" s="41"/>
      <c r="CC196" s="41"/>
      <c r="CD196" s="41"/>
      <c r="CE196" s="41"/>
    </row>
    <row r="197" spans="1:83" s="2" customFormat="1" ht="25.5">
      <c r="A197" s="11" t="s">
        <v>371</v>
      </c>
      <c r="B197" s="7" t="s">
        <v>264</v>
      </c>
      <c r="C197" s="7" t="s">
        <v>167</v>
      </c>
      <c r="D197" s="7" t="s">
        <v>161</v>
      </c>
      <c r="E197" s="7" t="s">
        <v>177</v>
      </c>
      <c r="F197" s="5">
        <v>470800</v>
      </c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  <c r="BB197" s="41"/>
      <c r="BC197" s="41"/>
      <c r="BD197" s="41"/>
      <c r="BE197" s="41"/>
      <c r="BF197" s="41"/>
      <c r="BG197" s="41"/>
      <c r="BH197" s="41"/>
      <c r="BI197" s="41"/>
      <c r="BJ197" s="41"/>
      <c r="BK197" s="41"/>
      <c r="BL197" s="41"/>
      <c r="BM197" s="41"/>
      <c r="BN197" s="41"/>
      <c r="BO197" s="41"/>
      <c r="BP197" s="41"/>
      <c r="BQ197" s="41"/>
      <c r="BR197" s="41"/>
      <c r="BS197" s="41"/>
      <c r="BT197" s="41"/>
      <c r="BU197" s="41"/>
      <c r="BV197" s="41"/>
      <c r="BW197" s="41"/>
      <c r="BX197" s="41"/>
      <c r="BY197" s="41"/>
      <c r="BZ197" s="41"/>
      <c r="CA197" s="41"/>
      <c r="CB197" s="41"/>
      <c r="CC197" s="41"/>
      <c r="CD197" s="41"/>
      <c r="CE197" s="41"/>
    </row>
    <row r="198" spans="1:83" s="2" customFormat="1" ht="25.5">
      <c r="A198" s="16" t="s">
        <v>372</v>
      </c>
      <c r="B198" s="7" t="s">
        <v>264</v>
      </c>
      <c r="C198" s="7" t="s">
        <v>167</v>
      </c>
      <c r="D198" s="7" t="s">
        <v>161</v>
      </c>
      <c r="E198" s="7" t="s">
        <v>181</v>
      </c>
      <c r="F198" s="5">
        <v>30915500</v>
      </c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  <c r="BD198" s="41"/>
      <c r="BE198" s="41"/>
      <c r="BF198" s="41"/>
      <c r="BG198" s="41"/>
      <c r="BH198" s="41"/>
      <c r="BI198" s="41"/>
      <c r="BJ198" s="41"/>
      <c r="BK198" s="41"/>
      <c r="BL198" s="41"/>
      <c r="BM198" s="41"/>
      <c r="BN198" s="41"/>
      <c r="BO198" s="41"/>
      <c r="BP198" s="41"/>
      <c r="BQ198" s="41"/>
      <c r="BR198" s="41"/>
      <c r="BS198" s="41"/>
      <c r="BT198" s="41"/>
      <c r="BU198" s="41"/>
      <c r="BV198" s="41"/>
      <c r="BW198" s="41"/>
      <c r="BX198" s="41"/>
      <c r="BY198" s="41"/>
      <c r="BZ198" s="41"/>
      <c r="CA198" s="41"/>
      <c r="CB198" s="41"/>
      <c r="CC198" s="41"/>
      <c r="CD198" s="41"/>
      <c r="CE198" s="41"/>
    </row>
    <row r="199" spans="1:83" s="2" customFormat="1" ht="38.25">
      <c r="A199" s="29" t="s">
        <v>373</v>
      </c>
      <c r="B199" s="7" t="s">
        <v>265</v>
      </c>
      <c r="C199" s="7" t="s">
        <v>167</v>
      </c>
      <c r="D199" s="7" t="s">
        <v>161</v>
      </c>
      <c r="E199" s="7" t="s">
        <v>177</v>
      </c>
      <c r="F199" s="5">
        <v>1965</v>
      </c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  <c r="BD199" s="41"/>
      <c r="BE199" s="41"/>
      <c r="BF199" s="41"/>
      <c r="BG199" s="41"/>
      <c r="BH199" s="41"/>
      <c r="BI199" s="41"/>
      <c r="BJ199" s="41"/>
      <c r="BK199" s="41"/>
      <c r="BL199" s="41"/>
      <c r="BM199" s="41"/>
      <c r="BN199" s="41"/>
      <c r="BO199" s="41"/>
      <c r="BP199" s="41"/>
      <c r="BQ199" s="41"/>
      <c r="BR199" s="41"/>
      <c r="BS199" s="41"/>
      <c r="BT199" s="41"/>
      <c r="BU199" s="41"/>
      <c r="BV199" s="41"/>
      <c r="BW199" s="41"/>
      <c r="BX199" s="41"/>
      <c r="BY199" s="41"/>
      <c r="BZ199" s="41"/>
      <c r="CA199" s="41"/>
      <c r="CB199" s="41"/>
      <c r="CC199" s="41"/>
      <c r="CD199" s="41"/>
      <c r="CE199" s="41"/>
    </row>
    <row r="200" spans="1:83" s="2" customFormat="1" ht="38.25">
      <c r="A200" s="16" t="s">
        <v>374</v>
      </c>
      <c r="B200" s="7" t="s">
        <v>265</v>
      </c>
      <c r="C200" s="7" t="s">
        <v>167</v>
      </c>
      <c r="D200" s="7" t="s">
        <v>161</v>
      </c>
      <c r="E200" s="7" t="s">
        <v>181</v>
      </c>
      <c r="F200" s="5">
        <v>129035</v>
      </c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  <c r="BB200" s="41"/>
      <c r="BC200" s="41"/>
      <c r="BD200" s="41"/>
      <c r="BE200" s="41"/>
      <c r="BF200" s="41"/>
      <c r="BG200" s="41"/>
      <c r="BH200" s="41"/>
      <c r="BI200" s="41"/>
      <c r="BJ200" s="41"/>
      <c r="BK200" s="41"/>
      <c r="BL200" s="41"/>
      <c r="BM200" s="41"/>
      <c r="BN200" s="41"/>
      <c r="BO200" s="41"/>
      <c r="BP200" s="41"/>
      <c r="BQ200" s="41"/>
      <c r="BR200" s="41"/>
      <c r="BS200" s="41"/>
      <c r="BT200" s="41"/>
      <c r="BU200" s="41"/>
      <c r="BV200" s="41"/>
      <c r="BW200" s="41"/>
      <c r="BX200" s="41"/>
      <c r="BY200" s="41"/>
      <c r="BZ200" s="41"/>
      <c r="CA200" s="41"/>
      <c r="CB200" s="41"/>
      <c r="CC200" s="41"/>
      <c r="CD200" s="41"/>
      <c r="CE200" s="41"/>
    </row>
    <row r="201" spans="1:83" s="2" customFormat="1" ht="38.25">
      <c r="A201" s="11" t="s">
        <v>375</v>
      </c>
      <c r="B201" s="7" t="s">
        <v>266</v>
      </c>
      <c r="C201" s="7" t="s">
        <v>167</v>
      </c>
      <c r="D201" s="7" t="s">
        <v>161</v>
      </c>
      <c r="E201" s="7" t="s">
        <v>177</v>
      </c>
      <c r="F201" s="5">
        <v>280</v>
      </c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  <c r="BA201" s="41"/>
      <c r="BB201" s="41"/>
      <c r="BC201" s="41"/>
      <c r="BD201" s="41"/>
      <c r="BE201" s="41"/>
      <c r="BF201" s="41"/>
      <c r="BG201" s="41"/>
      <c r="BH201" s="41"/>
      <c r="BI201" s="41"/>
      <c r="BJ201" s="41"/>
      <c r="BK201" s="41"/>
      <c r="BL201" s="41"/>
      <c r="BM201" s="41"/>
      <c r="BN201" s="41"/>
      <c r="BO201" s="41"/>
      <c r="BP201" s="41"/>
      <c r="BQ201" s="41"/>
      <c r="BR201" s="41"/>
      <c r="BS201" s="41"/>
      <c r="BT201" s="41"/>
      <c r="BU201" s="41"/>
      <c r="BV201" s="41"/>
      <c r="BW201" s="41"/>
      <c r="BX201" s="41"/>
      <c r="BY201" s="41"/>
      <c r="BZ201" s="41"/>
      <c r="CA201" s="41"/>
      <c r="CB201" s="41"/>
      <c r="CC201" s="41"/>
      <c r="CD201" s="41"/>
      <c r="CE201" s="41"/>
    </row>
    <row r="202" spans="1:83" s="2" customFormat="1" ht="38.25">
      <c r="A202" s="16" t="s">
        <v>376</v>
      </c>
      <c r="B202" s="7" t="s">
        <v>266</v>
      </c>
      <c r="C202" s="7" t="s">
        <v>167</v>
      </c>
      <c r="D202" s="7" t="s">
        <v>161</v>
      </c>
      <c r="E202" s="7" t="s">
        <v>181</v>
      </c>
      <c r="F202" s="5">
        <v>18120</v>
      </c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  <c r="BG202" s="41"/>
      <c r="BH202" s="41"/>
      <c r="BI202" s="41"/>
      <c r="BJ202" s="41"/>
      <c r="BK202" s="41"/>
      <c r="BL202" s="41"/>
      <c r="BM202" s="41"/>
      <c r="BN202" s="41"/>
      <c r="BO202" s="41"/>
      <c r="BP202" s="41"/>
      <c r="BQ202" s="41"/>
      <c r="BR202" s="41"/>
      <c r="BS202" s="41"/>
      <c r="BT202" s="41"/>
      <c r="BU202" s="41"/>
      <c r="BV202" s="41"/>
      <c r="BW202" s="41"/>
      <c r="BX202" s="41"/>
      <c r="BY202" s="41"/>
      <c r="BZ202" s="41"/>
      <c r="CA202" s="41"/>
      <c r="CB202" s="41"/>
      <c r="CC202" s="41"/>
      <c r="CD202" s="41"/>
      <c r="CE202" s="41"/>
    </row>
    <row r="203" spans="1:83" s="2" customFormat="1" ht="51">
      <c r="A203" s="29" t="s">
        <v>377</v>
      </c>
      <c r="B203" s="7" t="s">
        <v>267</v>
      </c>
      <c r="C203" s="7" t="s">
        <v>167</v>
      </c>
      <c r="D203" s="7" t="s">
        <v>161</v>
      </c>
      <c r="E203" s="7" t="s">
        <v>177</v>
      </c>
      <c r="F203" s="5">
        <v>113650</v>
      </c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  <c r="AX203" s="41"/>
      <c r="AY203" s="41"/>
      <c r="AZ203" s="41"/>
      <c r="BA203" s="41"/>
      <c r="BB203" s="41"/>
      <c r="BC203" s="41"/>
      <c r="BD203" s="41"/>
      <c r="BE203" s="41"/>
      <c r="BF203" s="41"/>
      <c r="BG203" s="41"/>
      <c r="BH203" s="41"/>
      <c r="BI203" s="41"/>
      <c r="BJ203" s="41"/>
      <c r="BK203" s="41"/>
      <c r="BL203" s="41"/>
      <c r="BM203" s="41"/>
      <c r="BN203" s="41"/>
      <c r="BO203" s="41"/>
      <c r="BP203" s="41"/>
      <c r="BQ203" s="41"/>
      <c r="BR203" s="41"/>
      <c r="BS203" s="41"/>
      <c r="BT203" s="41"/>
      <c r="BU203" s="41"/>
      <c r="BV203" s="41"/>
      <c r="BW203" s="41"/>
      <c r="BX203" s="41"/>
      <c r="BY203" s="41"/>
      <c r="BZ203" s="41"/>
      <c r="CA203" s="41"/>
      <c r="CB203" s="41"/>
      <c r="CC203" s="41"/>
      <c r="CD203" s="41"/>
      <c r="CE203" s="41"/>
    </row>
    <row r="204" spans="1:83" s="2" customFormat="1" ht="38.25">
      <c r="A204" s="28" t="s">
        <v>378</v>
      </c>
      <c r="B204" s="7" t="s">
        <v>267</v>
      </c>
      <c r="C204" s="7" t="s">
        <v>167</v>
      </c>
      <c r="D204" s="7" t="s">
        <v>161</v>
      </c>
      <c r="E204" s="7" t="s">
        <v>181</v>
      </c>
      <c r="F204" s="5">
        <v>4432250</v>
      </c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  <c r="BD204" s="41"/>
      <c r="BE204" s="41"/>
      <c r="BF204" s="41"/>
      <c r="BG204" s="41"/>
      <c r="BH204" s="41"/>
      <c r="BI204" s="41"/>
      <c r="BJ204" s="41"/>
      <c r="BK204" s="41"/>
      <c r="BL204" s="41"/>
      <c r="BM204" s="41"/>
      <c r="BN204" s="41"/>
      <c r="BO204" s="41"/>
      <c r="BP204" s="41"/>
      <c r="BQ204" s="41"/>
      <c r="BR204" s="41"/>
      <c r="BS204" s="41"/>
      <c r="BT204" s="41"/>
      <c r="BU204" s="41"/>
      <c r="BV204" s="41"/>
      <c r="BW204" s="41"/>
      <c r="BX204" s="41"/>
      <c r="BY204" s="41"/>
      <c r="BZ204" s="41"/>
      <c r="CA204" s="41"/>
      <c r="CB204" s="41"/>
      <c r="CC204" s="41"/>
      <c r="CD204" s="41"/>
      <c r="CE204" s="41"/>
    </row>
    <row r="205" spans="1:83" s="2" customFormat="1" ht="25.5">
      <c r="A205" s="11" t="s">
        <v>379</v>
      </c>
      <c r="B205" s="7" t="s">
        <v>268</v>
      </c>
      <c r="C205" s="7" t="s">
        <v>167</v>
      </c>
      <c r="D205" s="7" t="s">
        <v>161</v>
      </c>
      <c r="E205" s="7" t="s">
        <v>177</v>
      </c>
      <c r="F205" s="5">
        <v>302400</v>
      </c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41"/>
      <c r="BD205" s="41"/>
      <c r="BE205" s="41"/>
      <c r="BF205" s="41"/>
      <c r="BG205" s="41"/>
      <c r="BH205" s="41"/>
      <c r="BI205" s="41"/>
      <c r="BJ205" s="41"/>
      <c r="BK205" s="41"/>
      <c r="BL205" s="41"/>
      <c r="BM205" s="41"/>
      <c r="BN205" s="41"/>
      <c r="BO205" s="41"/>
      <c r="BP205" s="41"/>
      <c r="BQ205" s="41"/>
      <c r="BR205" s="41"/>
      <c r="BS205" s="41"/>
      <c r="BT205" s="41"/>
      <c r="BU205" s="41"/>
      <c r="BV205" s="41"/>
      <c r="BW205" s="41"/>
      <c r="BX205" s="41"/>
      <c r="BY205" s="41"/>
      <c r="BZ205" s="41"/>
      <c r="CA205" s="41"/>
      <c r="CB205" s="41"/>
      <c r="CC205" s="41"/>
      <c r="CD205" s="41"/>
      <c r="CE205" s="41"/>
    </row>
    <row r="206" spans="1:83" s="2" customFormat="1" ht="25.5">
      <c r="A206" s="16" t="s">
        <v>380</v>
      </c>
      <c r="B206" s="7" t="s">
        <v>268</v>
      </c>
      <c r="C206" s="7" t="s">
        <v>167</v>
      </c>
      <c r="D206" s="7" t="s">
        <v>161</v>
      </c>
      <c r="E206" s="7" t="s">
        <v>181</v>
      </c>
      <c r="F206" s="5">
        <v>19797300</v>
      </c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/>
      <c r="BA206" s="41"/>
      <c r="BB206" s="41"/>
      <c r="BC206" s="41"/>
      <c r="BD206" s="41"/>
      <c r="BE206" s="41"/>
      <c r="BF206" s="41"/>
      <c r="BG206" s="41"/>
      <c r="BH206" s="41"/>
      <c r="BI206" s="41"/>
      <c r="BJ206" s="41"/>
      <c r="BK206" s="41"/>
      <c r="BL206" s="41"/>
      <c r="BM206" s="41"/>
      <c r="BN206" s="41"/>
      <c r="BO206" s="41"/>
      <c r="BP206" s="41"/>
      <c r="BQ206" s="41"/>
      <c r="BR206" s="41"/>
      <c r="BS206" s="41"/>
      <c r="BT206" s="41"/>
      <c r="BU206" s="41"/>
      <c r="BV206" s="41"/>
      <c r="BW206" s="41"/>
      <c r="BX206" s="41"/>
      <c r="BY206" s="41"/>
      <c r="BZ206" s="41"/>
      <c r="CA206" s="41"/>
      <c r="CB206" s="41"/>
      <c r="CC206" s="41"/>
      <c r="CD206" s="41"/>
      <c r="CE206" s="41"/>
    </row>
    <row r="207" spans="1:83" s="2" customFormat="1" ht="38.25">
      <c r="A207" s="29" t="s">
        <v>381</v>
      </c>
      <c r="B207" s="7" t="s">
        <v>269</v>
      </c>
      <c r="C207" s="7" t="s">
        <v>167</v>
      </c>
      <c r="D207" s="7" t="s">
        <v>161</v>
      </c>
      <c r="E207" s="7" t="s">
        <v>177</v>
      </c>
      <c r="F207" s="5">
        <v>6400</v>
      </c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  <c r="BD207" s="41"/>
      <c r="BE207" s="41"/>
      <c r="BF207" s="41"/>
      <c r="BG207" s="41"/>
      <c r="BH207" s="41"/>
      <c r="BI207" s="41"/>
      <c r="BJ207" s="41"/>
      <c r="BK207" s="41"/>
      <c r="BL207" s="41"/>
      <c r="BM207" s="41"/>
      <c r="BN207" s="41"/>
      <c r="BO207" s="41"/>
      <c r="BP207" s="41"/>
      <c r="BQ207" s="41"/>
      <c r="BR207" s="41"/>
      <c r="BS207" s="41"/>
      <c r="BT207" s="41"/>
      <c r="BU207" s="41"/>
      <c r="BV207" s="41"/>
      <c r="BW207" s="41"/>
      <c r="BX207" s="41"/>
      <c r="BY207" s="41"/>
      <c r="BZ207" s="41"/>
      <c r="CA207" s="41"/>
      <c r="CB207" s="41"/>
      <c r="CC207" s="41"/>
      <c r="CD207" s="41"/>
      <c r="CE207" s="41"/>
    </row>
    <row r="208" spans="1:83" s="2" customFormat="1" ht="38.25">
      <c r="A208" s="28" t="s">
        <v>382</v>
      </c>
      <c r="B208" s="7" t="s">
        <v>269</v>
      </c>
      <c r="C208" s="7" t="s">
        <v>167</v>
      </c>
      <c r="D208" s="7" t="s">
        <v>161</v>
      </c>
      <c r="E208" s="7" t="s">
        <v>181</v>
      </c>
      <c r="F208" s="5">
        <v>418700</v>
      </c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1"/>
      <c r="BE208" s="41"/>
      <c r="BF208" s="41"/>
      <c r="BG208" s="41"/>
      <c r="BH208" s="41"/>
      <c r="BI208" s="41"/>
      <c r="BJ208" s="41"/>
      <c r="BK208" s="41"/>
      <c r="BL208" s="41"/>
      <c r="BM208" s="41"/>
      <c r="BN208" s="41"/>
      <c r="BO208" s="41"/>
      <c r="BP208" s="41"/>
      <c r="BQ208" s="41"/>
      <c r="BR208" s="41"/>
      <c r="BS208" s="41"/>
      <c r="BT208" s="41"/>
      <c r="BU208" s="41"/>
      <c r="BV208" s="41"/>
      <c r="BW208" s="41"/>
      <c r="BX208" s="41"/>
      <c r="BY208" s="41"/>
      <c r="BZ208" s="41"/>
      <c r="CA208" s="41"/>
      <c r="CB208" s="41"/>
      <c r="CC208" s="41"/>
      <c r="CD208" s="41"/>
      <c r="CE208" s="41"/>
    </row>
    <row r="209" spans="1:83" s="2" customFormat="1" ht="25.5">
      <c r="A209" s="11" t="s">
        <v>383</v>
      </c>
      <c r="B209" s="7" t="s">
        <v>270</v>
      </c>
      <c r="C209" s="7" t="s">
        <v>167</v>
      </c>
      <c r="D209" s="7" t="s">
        <v>161</v>
      </c>
      <c r="E209" s="7" t="s">
        <v>177</v>
      </c>
      <c r="F209" s="5">
        <v>78</v>
      </c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  <c r="AW209" s="41"/>
      <c r="AX209" s="41"/>
      <c r="AY209" s="41"/>
      <c r="AZ209" s="41"/>
      <c r="BA209" s="41"/>
      <c r="BB209" s="41"/>
      <c r="BC209" s="41"/>
      <c r="BD209" s="41"/>
      <c r="BE209" s="41"/>
      <c r="BF209" s="41"/>
      <c r="BG209" s="41"/>
      <c r="BH209" s="41"/>
      <c r="BI209" s="41"/>
      <c r="BJ209" s="41"/>
      <c r="BK209" s="41"/>
      <c r="BL209" s="41"/>
      <c r="BM209" s="41"/>
      <c r="BN209" s="41"/>
      <c r="BO209" s="41"/>
      <c r="BP209" s="41"/>
      <c r="BQ209" s="41"/>
      <c r="BR209" s="41"/>
      <c r="BS209" s="41"/>
      <c r="BT209" s="41"/>
      <c r="BU209" s="41"/>
      <c r="BV209" s="41"/>
      <c r="BW209" s="41"/>
      <c r="BX209" s="41"/>
      <c r="BY209" s="41"/>
      <c r="BZ209" s="41"/>
      <c r="CA209" s="41"/>
      <c r="CB209" s="41"/>
      <c r="CC209" s="41"/>
      <c r="CD209" s="41"/>
      <c r="CE209" s="41"/>
    </row>
    <row r="210" spans="1:83" s="2" customFormat="1" ht="25.5">
      <c r="A210" s="16" t="s">
        <v>384</v>
      </c>
      <c r="B210" s="7" t="s">
        <v>270</v>
      </c>
      <c r="C210" s="7" t="s">
        <v>167</v>
      </c>
      <c r="D210" s="7" t="s">
        <v>161</v>
      </c>
      <c r="E210" s="7" t="s">
        <v>181</v>
      </c>
      <c r="F210" s="5">
        <v>5122</v>
      </c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  <c r="BF210" s="41"/>
      <c r="BG210" s="41"/>
      <c r="BH210" s="41"/>
      <c r="BI210" s="41"/>
      <c r="BJ210" s="41"/>
      <c r="BK210" s="41"/>
      <c r="BL210" s="41"/>
      <c r="BM210" s="41"/>
      <c r="BN210" s="41"/>
      <c r="BO210" s="41"/>
      <c r="BP210" s="41"/>
      <c r="BQ210" s="41"/>
      <c r="BR210" s="41"/>
      <c r="BS210" s="41"/>
      <c r="BT210" s="41"/>
      <c r="BU210" s="41"/>
      <c r="BV210" s="41"/>
      <c r="BW210" s="41"/>
      <c r="BX210" s="41"/>
      <c r="BY210" s="41"/>
      <c r="BZ210" s="41"/>
      <c r="CA210" s="41"/>
      <c r="CB210" s="41"/>
      <c r="CC210" s="41"/>
      <c r="CD210" s="41"/>
      <c r="CE210" s="41"/>
    </row>
    <row r="211" spans="1:83" s="2" customFormat="1" ht="51">
      <c r="A211" s="29" t="s">
        <v>385</v>
      </c>
      <c r="B211" s="7" t="s">
        <v>271</v>
      </c>
      <c r="C211" s="7" t="s">
        <v>167</v>
      </c>
      <c r="D211" s="7" t="s">
        <v>161</v>
      </c>
      <c r="E211" s="7" t="s">
        <v>177</v>
      </c>
      <c r="F211" s="5">
        <v>27500</v>
      </c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41"/>
      <c r="BI211" s="41"/>
      <c r="BJ211" s="41"/>
      <c r="BK211" s="41"/>
      <c r="BL211" s="41"/>
      <c r="BM211" s="41"/>
      <c r="BN211" s="41"/>
      <c r="BO211" s="41"/>
      <c r="BP211" s="41"/>
      <c r="BQ211" s="41"/>
      <c r="BR211" s="41"/>
      <c r="BS211" s="41"/>
      <c r="BT211" s="41"/>
      <c r="BU211" s="41"/>
      <c r="BV211" s="41"/>
      <c r="BW211" s="41"/>
      <c r="BX211" s="41"/>
      <c r="BY211" s="41"/>
      <c r="BZ211" s="41"/>
      <c r="CA211" s="41"/>
      <c r="CB211" s="41"/>
      <c r="CC211" s="41"/>
      <c r="CD211" s="41"/>
      <c r="CE211" s="41"/>
    </row>
    <row r="212" spans="1:83" s="2" customFormat="1" ht="51">
      <c r="A212" s="28" t="s">
        <v>386</v>
      </c>
      <c r="B212" s="7" t="s">
        <v>271</v>
      </c>
      <c r="C212" s="7" t="s">
        <v>167</v>
      </c>
      <c r="D212" s="7" t="s">
        <v>161</v>
      </c>
      <c r="E212" s="7" t="s">
        <v>181</v>
      </c>
      <c r="F212" s="5">
        <v>1806100</v>
      </c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  <c r="BD212" s="41"/>
      <c r="BE212" s="41"/>
      <c r="BF212" s="41"/>
      <c r="BG212" s="41"/>
      <c r="BH212" s="41"/>
      <c r="BI212" s="41"/>
      <c r="BJ212" s="41"/>
      <c r="BK212" s="41"/>
      <c r="BL212" s="41"/>
      <c r="BM212" s="41"/>
      <c r="BN212" s="41"/>
      <c r="BO212" s="41"/>
      <c r="BP212" s="41"/>
      <c r="BQ212" s="41"/>
      <c r="BR212" s="41"/>
      <c r="BS212" s="41"/>
      <c r="BT212" s="41"/>
      <c r="BU212" s="41"/>
      <c r="BV212" s="41"/>
      <c r="BW212" s="41"/>
      <c r="BX212" s="41"/>
      <c r="BY212" s="41"/>
      <c r="BZ212" s="41"/>
      <c r="CA212" s="41"/>
      <c r="CB212" s="41"/>
      <c r="CC212" s="41"/>
      <c r="CD212" s="41"/>
      <c r="CE212" s="41"/>
    </row>
    <row r="213" spans="1:83" s="2" customFormat="1" ht="38.25">
      <c r="A213" s="11" t="s">
        <v>388</v>
      </c>
      <c r="B213" s="7" t="s">
        <v>66</v>
      </c>
      <c r="C213" s="7" t="s">
        <v>167</v>
      </c>
      <c r="D213" s="7" t="s">
        <v>161</v>
      </c>
      <c r="E213" s="7" t="s">
        <v>177</v>
      </c>
      <c r="F213" s="5">
        <v>9900</v>
      </c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1"/>
      <c r="BF213" s="41"/>
      <c r="BG213" s="41"/>
      <c r="BH213" s="41"/>
      <c r="BI213" s="41"/>
      <c r="BJ213" s="41"/>
      <c r="BK213" s="41"/>
      <c r="BL213" s="41"/>
      <c r="BM213" s="41"/>
      <c r="BN213" s="41"/>
      <c r="BO213" s="41"/>
      <c r="BP213" s="41"/>
      <c r="BQ213" s="41"/>
      <c r="BR213" s="41"/>
      <c r="BS213" s="41"/>
      <c r="BT213" s="41"/>
      <c r="BU213" s="41"/>
      <c r="BV213" s="41"/>
      <c r="BW213" s="41"/>
      <c r="BX213" s="41"/>
      <c r="BY213" s="41"/>
      <c r="BZ213" s="41"/>
      <c r="CA213" s="41"/>
      <c r="CB213" s="41"/>
      <c r="CC213" s="41"/>
      <c r="CD213" s="41"/>
      <c r="CE213" s="41"/>
    </row>
    <row r="214" spans="1:83" s="2" customFormat="1" ht="25.5">
      <c r="A214" s="16" t="s">
        <v>389</v>
      </c>
      <c r="B214" s="7" t="s">
        <v>66</v>
      </c>
      <c r="C214" s="7" t="s">
        <v>167</v>
      </c>
      <c r="D214" s="7" t="s">
        <v>161</v>
      </c>
      <c r="E214" s="7" t="s">
        <v>181</v>
      </c>
      <c r="F214" s="5">
        <v>652100</v>
      </c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  <c r="BD214" s="41"/>
      <c r="BE214" s="41"/>
      <c r="BF214" s="41"/>
      <c r="BG214" s="41"/>
      <c r="BH214" s="41"/>
      <c r="BI214" s="41"/>
      <c r="BJ214" s="41"/>
      <c r="BK214" s="41"/>
      <c r="BL214" s="41"/>
      <c r="BM214" s="41"/>
      <c r="BN214" s="41"/>
      <c r="BO214" s="41"/>
      <c r="BP214" s="41"/>
      <c r="BQ214" s="41"/>
      <c r="BR214" s="41"/>
      <c r="BS214" s="41"/>
      <c r="BT214" s="41"/>
      <c r="BU214" s="41"/>
      <c r="BV214" s="41"/>
      <c r="BW214" s="41"/>
      <c r="BX214" s="41"/>
      <c r="BY214" s="41"/>
      <c r="BZ214" s="41"/>
      <c r="CA214" s="41"/>
      <c r="CB214" s="41"/>
      <c r="CC214" s="41"/>
      <c r="CD214" s="41"/>
      <c r="CE214" s="41"/>
    </row>
    <row r="215" spans="1:83" s="23" customFormat="1" ht="38.25">
      <c r="A215" s="11" t="s">
        <v>390</v>
      </c>
      <c r="B215" s="7" t="s">
        <v>67</v>
      </c>
      <c r="C215" s="7" t="s">
        <v>167</v>
      </c>
      <c r="D215" s="7" t="s">
        <v>161</v>
      </c>
      <c r="E215" s="7" t="s">
        <v>177</v>
      </c>
      <c r="F215" s="5">
        <v>64023</v>
      </c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  <c r="BP215" s="45"/>
      <c r="BQ215" s="45"/>
      <c r="BR215" s="45"/>
      <c r="BS215" s="45"/>
      <c r="BT215" s="45"/>
      <c r="BU215" s="45"/>
      <c r="BV215" s="45"/>
      <c r="BW215" s="45"/>
      <c r="BX215" s="45"/>
      <c r="BY215" s="45"/>
      <c r="BZ215" s="45"/>
      <c r="CA215" s="45"/>
      <c r="CB215" s="45"/>
      <c r="CC215" s="45"/>
      <c r="CD215" s="45"/>
      <c r="CE215" s="45"/>
    </row>
    <row r="216" spans="1:83" s="23" customFormat="1" ht="38.25">
      <c r="A216" s="16" t="s">
        <v>391</v>
      </c>
      <c r="B216" s="7" t="s">
        <v>67</v>
      </c>
      <c r="C216" s="7" t="s">
        <v>167</v>
      </c>
      <c r="D216" s="7" t="s">
        <v>161</v>
      </c>
      <c r="E216" s="7" t="s">
        <v>181</v>
      </c>
      <c r="F216" s="5">
        <v>4257277</v>
      </c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  <c r="BP216" s="45"/>
      <c r="BQ216" s="45"/>
      <c r="BR216" s="45"/>
      <c r="BS216" s="45"/>
      <c r="BT216" s="45"/>
      <c r="BU216" s="45"/>
      <c r="BV216" s="45"/>
      <c r="BW216" s="45"/>
      <c r="BX216" s="45"/>
      <c r="BY216" s="45"/>
      <c r="BZ216" s="45"/>
      <c r="CA216" s="45"/>
      <c r="CB216" s="45"/>
      <c r="CC216" s="45"/>
      <c r="CD216" s="45"/>
      <c r="CE216" s="45"/>
    </row>
    <row r="217" spans="1:83" s="23" customFormat="1" ht="25.5">
      <c r="A217" s="11" t="s">
        <v>392</v>
      </c>
      <c r="B217" s="7" t="s">
        <v>68</v>
      </c>
      <c r="C217" s="7" t="s">
        <v>167</v>
      </c>
      <c r="D217" s="7" t="s">
        <v>161</v>
      </c>
      <c r="E217" s="7" t="s">
        <v>177</v>
      </c>
      <c r="F217" s="5">
        <v>85000</v>
      </c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  <c r="BP217" s="45"/>
      <c r="BQ217" s="45"/>
      <c r="BR217" s="45"/>
      <c r="BS217" s="45"/>
      <c r="BT217" s="45"/>
      <c r="BU217" s="45"/>
      <c r="BV217" s="45"/>
      <c r="BW217" s="45"/>
      <c r="BX217" s="45"/>
      <c r="BY217" s="45"/>
      <c r="BZ217" s="45"/>
      <c r="CA217" s="45"/>
      <c r="CB217" s="45"/>
      <c r="CC217" s="45"/>
      <c r="CD217" s="45"/>
      <c r="CE217" s="45"/>
    </row>
    <row r="218" spans="1:83" s="23" customFormat="1" ht="25.5">
      <c r="A218" s="16" t="s">
        <v>393</v>
      </c>
      <c r="B218" s="7" t="s">
        <v>68</v>
      </c>
      <c r="C218" s="7" t="s">
        <v>167</v>
      </c>
      <c r="D218" s="7" t="s">
        <v>161</v>
      </c>
      <c r="E218" s="7" t="s">
        <v>181</v>
      </c>
      <c r="F218" s="5">
        <v>28156200</v>
      </c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  <c r="BP218" s="45"/>
      <c r="BQ218" s="45"/>
      <c r="BR218" s="45"/>
      <c r="BS218" s="45"/>
      <c r="BT218" s="45"/>
      <c r="BU218" s="45"/>
      <c r="BV218" s="45"/>
      <c r="BW218" s="45"/>
      <c r="BX218" s="45"/>
      <c r="BY218" s="45"/>
      <c r="BZ218" s="45"/>
      <c r="CA218" s="45"/>
      <c r="CB218" s="45"/>
      <c r="CC218" s="45"/>
      <c r="CD218" s="45"/>
      <c r="CE218" s="45"/>
    </row>
    <row r="219" spans="1:83" s="2" customFormat="1" ht="51">
      <c r="A219" s="29" t="s">
        <v>394</v>
      </c>
      <c r="B219" s="7" t="s">
        <v>185</v>
      </c>
      <c r="C219" s="7" t="s">
        <v>167</v>
      </c>
      <c r="D219" s="7" t="s">
        <v>161</v>
      </c>
      <c r="E219" s="7" t="s">
        <v>177</v>
      </c>
      <c r="F219" s="5">
        <v>237</v>
      </c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  <c r="BD219" s="41"/>
      <c r="BE219" s="41"/>
      <c r="BF219" s="41"/>
      <c r="BG219" s="41"/>
      <c r="BH219" s="41"/>
      <c r="BI219" s="41"/>
      <c r="BJ219" s="41"/>
      <c r="BK219" s="41"/>
      <c r="BL219" s="41"/>
      <c r="BM219" s="41"/>
      <c r="BN219" s="41"/>
      <c r="BO219" s="41"/>
      <c r="BP219" s="41"/>
      <c r="BQ219" s="41"/>
      <c r="BR219" s="41"/>
      <c r="BS219" s="41"/>
      <c r="BT219" s="41"/>
      <c r="BU219" s="41"/>
      <c r="BV219" s="41"/>
      <c r="BW219" s="41"/>
      <c r="BX219" s="41"/>
      <c r="BY219" s="41"/>
      <c r="BZ219" s="41"/>
      <c r="CA219" s="41"/>
      <c r="CB219" s="41"/>
      <c r="CC219" s="41"/>
      <c r="CD219" s="41"/>
      <c r="CE219" s="41"/>
    </row>
    <row r="220" spans="1:83" s="2" customFormat="1" ht="51">
      <c r="A220" s="28" t="s">
        <v>395</v>
      </c>
      <c r="B220" s="7" t="s">
        <v>185</v>
      </c>
      <c r="C220" s="7" t="s">
        <v>167</v>
      </c>
      <c r="D220" s="7" t="s">
        <v>161</v>
      </c>
      <c r="E220" s="7" t="s">
        <v>181</v>
      </c>
      <c r="F220" s="5">
        <v>15563</v>
      </c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  <c r="BA220" s="41"/>
      <c r="BB220" s="41"/>
      <c r="BC220" s="41"/>
      <c r="BD220" s="41"/>
      <c r="BE220" s="41"/>
      <c r="BF220" s="41"/>
      <c r="BG220" s="41"/>
      <c r="BH220" s="41"/>
      <c r="BI220" s="41"/>
      <c r="BJ220" s="41"/>
      <c r="BK220" s="41"/>
      <c r="BL220" s="41"/>
      <c r="BM220" s="41"/>
      <c r="BN220" s="41"/>
      <c r="BO220" s="41"/>
      <c r="BP220" s="41"/>
      <c r="BQ220" s="41"/>
      <c r="BR220" s="41"/>
      <c r="BS220" s="41"/>
      <c r="BT220" s="41"/>
      <c r="BU220" s="41"/>
      <c r="BV220" s="41"/>
      <c r="BW220" s="41"/>
      <c r="BX220" s="41"/>
      <c r="BY220" s="41"/>
      <c r="BZ220" s="41"/>
      <c r="CA220" s="41"/>
      <c r="CB220" s="41"/>
      <c r="CC220" s="41"/>
      <c r="CD220" s="41"/>
      <c r="CE220" s="41"/>
    </row>
    <row r="221" spans="1:83" s="2" customFormat="1" ht="25.5">
      <c r="A221" s="16" t="s">
        <v>402</v>
      </c>
      <c r="B221" s="7" t="s">
        <v>61</v>
      </c>
      <c r="C221" s="7" t="s">
        <v>167</v>
      </c>
      <c r="D221" s="7" t="s">
        <v>164</v>
      </c>
      <c r="E221" s="7" t="s">
        <v>181</v>
      </c>
      <c r="F221" s="5">
        <f>1260000+102000</f>
        <v>1362000</v>
      </c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41"/>
      <c r="BF221" s="41"/>
      <c r="BG221" s="41"/>
      <c r="BH221" s="41"/>
      <c r="BI221" s="41"/>
      <c r="BJ221" s="41"/>
      <c r="BK221" s="41"/>
      <c r="BL221" s="41"/>
      <c r="BM221" s="41"/>
      <c r="BN221" s="41"/>
      <c r="BO221" s="41"/>
      <c r="BP221" s="41"/>
      <c r="BQ221" s="41"/>
      <c r="BR221" s="41"/>
      <c r="BS221" s="41"/>
      <c r="BT221" s="41"/>
      <c r="BU221" s="41"/>
      <c r="BV221" s="41"/>
      <c r="BW221" s="41"/>
      <c r="BX221" s="41"/>
      <c r="BY221" s="41"/>
      <c r="BZ221" s="41"/>
      <c r="CA221" s="41"/>
      <c r="CB221" s="41"/>
      <c r="CC221" s="41"/>
      <c r="CD221" s="41"/>
      <c r="CE221" s="41"/>
    </row>
    <row r="222" spans="1:83" s="2" customFormat="1" ht="13.5">
      <c r="A222" s="16" t="s">
        <v>533</v>
      </c>
      <c r="B222" s="7" t="s">
        <v>532</v>
      </c>
      <c r="C222" s="7" t="s">
        <v>167</v>
      </c>
      <c r="D222" s="7" t="s">
        <v>164</v>
      </c>
      <c r="E222" s="7" t="s">
        <v>181</v>
      </c>
      <c r="F222" s="5">
        <v>300000</v>
      </c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 s="41"/>
      <c r="BB222" s="41"/>
      <c r="BC222" s="41"/>
      <c r="BD222" s="41"/>
      <c r="BE222" s="41"/>
      <c r="BF222" s="41"/>
      <c r="BG222" s="41"/>
      <c r="BH222" s="41"/>
      <c r="BI222" s="41"/>
      <c r="BJ222" s="41"/>
      <c r="BK222" s="41"/>
      <c r="BL222" s="41"/>
      <c r="BM222" s="41"/>
      <c r="BN222" s="41"/>
      <c r="BO222" s="41"/>
      <c r="BP222" s="41"/>
      <c r="BQ222" s="41"/>
      <c r="BR222" s="41"/>
      <c r="BS222" s="41"/>
      <c r="BT222" s="41"/>
      <c r="BU222" s="41"/>
      <c r="BV222" s="41"/>
      <c r="BW222" s="41"/>
      <c r="BX222" s="41"/>
      <c r="BY222" s="41"/>
      <c r="BZ222" s="41"/>
      <c r="CA222" s="41"/>
      <c r="CB222" s="41"/>
      <c r="CC222" s="41"/>
      <c r="CD222" s="41"/>
      <c r="CE222" s="41"/>
    </row>
    <row r="223" spans="1:83" s="2" customFormat="1" ht="13.5">
      <c r="A223" s="16" t="s">
        <v>403</v>
      </c>
      <c r="B223" s="7" t="s">
        <v>62</v>
      </c>
      <c r="C223" s="7" t="s">
        <v>167</v>
      </c>
      <c r="D223" s="7" t="s">
        <v>164</v>
      </c>
      <c r="E223" s="7" t="s">
        <v>181</v>
      </c>
      <c r="F223" s="5">
        <v>89544</v>
      </c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  <c r="AW223" s="41"/>
      <c r="AX223" s="41"/>
      <c r="AY223" s="41"/>
      <c r="AZ223" s="41"/>
      <c r="BA223" s="41"/>
      <c r="BB223" s="41"/>
      <c r="BC223" s="41"/>
      <c r="BD223" s="41"/>
      <c r="BE223" s="41"/>
      <c r="BF223" s="41"/>
      <c r="BG223" s="41"/>
      <c r="BH223" s="41"/>
      <c r="BI223" s="41"/>
      <c r="BJ223" s="41"/>
      <c r="BK223" s="41"/>
      <c r="BL223" s="41"/>
      <c r="BM223" s="41"/>
      <c r="BN223" s="41"/>
      <c r="BO223" s="41"/>
      <c r="BP223" s="41"/>
      <c r="BQ223" s="41"/>
      <c r="BR223" s="41"/>
      <c r="BS223" s="41"/>
      <c r="BT223" s="41"/>
      <c r="BU223" s="41"/>
      <c r="BV223" s="41"/>
      <c r="BW223" s="41"/>
      <c r="BX223" s="41"/>
      <c r="BY223" s="41"/>
      <c r="BZ223" s="41"/>
      <c r="CA223" s="41"/>
      <c r="CB223" s="41"/>
      <c r="CC223" s="41"/>
      <c r="CD223" s="41"/>
      <c r="CE223" s="41"/>
    </row>
    <row r="224" spans="1:83" s="2" customFormat="1" ht="25.5">
      <c r="A224" s="16" t="s">
        <v>404</v>
      </c>
      <c r="B224" s="7" t="s">
        <v>63</v>
      </c>
      <c r="C224" s="7" t="s">
        <v>167</v>
      </c>
      <c r="D224" s="7" t="s">
        <v>164</v>
      </c>
      <c r="E224" s="7" t="s">
        <v>181</v>
      </c>
      <c r="F224" s="5">
        <v>160000</v>
      </c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  <c r="BA224" s="41"/>
      <c r="BB224" s="41"/>
      <c r="BC224" s="41"/>
      <c r="BD224" s="41"/>
      <c r="BE224" s="41"/>
      <c r="BF224" s="41"/>
      <c r="BG224" s="41"/>
      <c r="BH224" s="41"/>
      <c r="BI224" s="41"/>
      <c r="BJ224" s="41"/>
      <c r="BK224" s="41"/>
      <c r="BL224" s="41"/>
      <c r="BM224" s="41"/>
      <c r="BN224" s="41"/>
      <c r="BO224" s="41"/>
      <c r="BP224" s="41"/>
      <c r="BQ224" s="41"/>
      <c r="BR224" s="41"/>
      <c r="BS224" s="41"/>
      <c r="BT224" s="41"/>
      <c r="BU224" s="41"/>
      <c r="BV224" s="41"/>
      <c r="BW224" s="41"/>
      <c r="BX224" s="41"/>
      <c r="BY224" s="41"/>
      <c r="BZ224" s="41"/>
      <c r="CA224" s="41"/>
      <c r="CB224" s="41"/>
      <c r="CC224" s="41"/>
      <c r="CD224" s="41"/>
      <c r="CE224" s="41"/>
    </row>
    <row r="225" spans="1:83" s="2" customFormat="1" ht="13.5">
      <c r="A225" s="11" t="s">
        <v>179</v>
      </c>
      <c r="B225" s="7" t="s">
        <v>57</v>
      </c>
      <c r="C225" s="7"/>
      <c r="D225" s="7"/>
      <c r="E225" s="7"/>
      <c r="F225" s="5">
        <f>F226</f>
        <v>30000</v>
      </c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  <c r="BA225" s="41"/>
      <c r="BB225" s="41"/>
      <c r="BC225" s="41"/>
      <c r="BD225" s="41"/>
      <c r="BE225" s="41"/>
      <c r="BF225" s="41"/>
      <c r="BG225" s="41"/>
      <c r="BH225" s="41"/>
      <c r="BI225" s="41"/>
      <c r="BJ225" s="41"/>
      <c r="BK225" s="41"/>
      <c r="BL225" s="41"/>
      <c r="BM225" s="41"/>
      <c r="BN225" s="41"/>
      <c r="BO225" s="41"/>
      <c r="BP225" s="41"/>
      <c r="BQ225" s="41"/>
      <c r="BR225" s="41"/>
      <c r="BS225" s="41"/>
      <c r="BT225" s="41"/>
      <c r="BU225" s="41"/>
      <c r="BV225" s="41"/>
      <c r="BW225" s="41"/>
      <c r="BX225" s="41"/>
      <c r="BY225" s="41"/>
      <c r="BZ225" s="41"/>
      <c r="CA225" s="41"/>
      <c r="CB225" s="41"/>
      <c r="CC225" s="41"/>
      <c r="CD225" s="41"/>
      <c r="CE225" s="41"/>
    </row>
    <row r="226" spans="1:83" s="2" customFormat="1" ht="25.5">
      <c r="A226" s="11" t="s">
        <v>405</v>
      </c>
      <c r="B226" s="7" t="s">
        <v>58</v>
      </c>
      <c r="C226" s="7" t="s">
        <v>167</v>
      </c>
      <c r="D226" s="7" t="s">
        <v>164</v>
      </c>
      <c r="E226" s="7" t="s">
        <v>180</v>
      </c>
      <c r="F226" s="5">
        <v>30000</v>
      </c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  <c r="BA226" s="41"/>
      <c r="BB226" s="41"/>
      <c r="BC226" s="41"/>
      <c r="BD226" s="41"/>
      <c r="BE226" s="41"/>
      <c r="BF226" s="41"/>
      <c r="BG226" s="41"/>
      <c r="BH226" s="41"/>
      <c r="BI226" s="41"/>
      <c r="BJ226" s="41"/>
      <c r="BK226" s="41"/>
      <c r="BL226" s="41"/>
      <c r="BM226" s="41"/>
      <c r="BN226" s="41"/>
      <c r="BO226" s="41"/>
      <c r="BP226" s="41"/>
      <c r="BQ226" s="41"/>
      <c r="BR226" s="41"/>
      <c r="BS226" s="41"/>
      <c r="BT226" s="41"/>
      <c r="BU226" s="41"/>
      <c r="BV226" s="41"/>
      <c r="BW226" s="41"/>
      <c r="BX226" s="41"/>
      <c r="BY226" s="41"/>
      <c r="BZ226" s="41"/>
      <c r="CA226" s="41"/>
      <c r="CB226" s="41"/>
      <c r="CC226" s="41"/>
      <c r="CD226" s="41"/>
      <c r="CE226" s="41"/>
    </row>
    <row r="227" spans="1:83" s="2" customFormat="1" ht="13.5">
      <c r="A227" s="16" t="s">
        <v>148</v>
      </c>
      <c r="B227" s="7" t="s">
        <v>69</v>
      </c>
      <c r="C227" s="7"/>
      <c r="D227" s="7"/>
      <c r="E227" s="7"/>
      <c r="F227" s="5">
        <f>F228</f>
        <v>7192000</v>
      </c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1"/>
      <c r="AZ227" s="41"/>
      <c r="BA227" s="41"/>
      <c r="BB227" s="41"/>
      <c r="BC227" s="41"/>
      <c r="BD227" s="41"/>
      <c r="BE227" s="41"/>
      <c r="BF227" s="41"/>
      <c r="BG227" s="41"/>
      <c r="BH227" s="41"/>
      <c r="BI227" s="41"/>
      <c r="BJ227" s="41"/>
      <c r="BK227" s="41"/>
      <c r="BL227" s="41"/>
      <c r="BM227" s="41"/>
      <c r="BN227" s="41"/>
      <c r="BO227" s="41"/>
      <c r="BP227" s="41"/>
      <c r="BQ227" s="41"/>
      <c r="BR227" s="41"/>
      <c r="BS227" s="41"/>
      <c r="BT227" s="41"/>
      <c r="BU227" s="41"/>
      <c r="BV227" s="41"/>
      <c r="BW227" s="41"/>
      <c r="BX227" s="41"/>
      <c r="BY227" s="41"/>
      <c r="BZ227" s="41"/>
      <c r="CA227" s="41"/>
      <c r="CB227" s="41"/>
      <c r="CC227" s="41"/>
      <c r="CD227" s="41"/>
      <c r="CE227" s="41"/>
    </row>
    <row r="228" spans="1:83" s="2" customFormat="1" ht="25.5">
      <c r="A228" s="16" t="s">
        <v>396</v>
      </c>
      <c r="B228" s="7" t="s">
        <v>70</v>
      </c>
      <c r="C228" s="7" t="s">
        <v>167</v>
      </c>
      <c r="D228" s="7" t="s">
        <v>161</v>
      </c>
      <c r="E228" s="7" t="s">
        <v>181</v>
      </c>
      <c r="F228" s="5">
        <f>6802000+390000</f>
        <v>7192000</v>
      </c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1"/>
      <c r="BD228" s="41"/>
      <c r="BE228" s="41"/>
      <c r="BF228" s="41"/>
      <c r="BG228" s="41"/>
      <c r="BH228" s="41"/>
      <c r="BI228" s="41"/>
      <c r="BJ228" s="41"/>
      <c r="BK228" s="41"/>
      <c r="BL228" s="41"/>
      <c r="BM228" s="41"/>
      <c r="BN228" s="41"/>
      <c r="BO228" s="41"/>
      <c r="BP228" s="41"/>
      <c r="BQ228" s="41"/>
      <c r="BR228" s="41"/>
      <c r="BS228" s="41"/>
      <c r="BT228" s="41"/>
      <c r="BU228" s="41"/>
      <c r="BV228" s="41"/>
      <c r="BW228" s="41"/>
      <c r="BX228" s="41"/>
      <c r="BY228" s="41"/>
      <c r="BZ228" s="41"/>
      <c r="CA228" s="41"/>
      <c r="CB228" s="41"/>
      <c r="CC228" s="41"/>
      <c r="CD228" s="41"/>
      <c r="CE228" s="41"/>
    </row>
    <row r="229" spans="1:83" s="21" customFormat="1" ht="25.5">
      <c r="A229" s="32" t="s">
        <v>187</v>
      </c>
      <c r="B229" s="26" t="s">
        <v>99</v>
      </c>
      <c r="C229" s="26" t="s">
        <v>160</v>
      </c>
      <c r="D229" s="26" t="s">
        <v>164</v>
      </c>
      <c r="E229" s="26"/>
      <c r="F229" s="6">
        <f>F230</f>
        <v>12716644</v>
      </c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  <c r="BY229" s="44"/>
      <c r="BZ229" s="44"/>
      <c r="CA229" s="44"/>
      <c r="CB229" s="44"/>
      <c r="CC229" s="44"/>
      <c r="CD229" s="44"/>
      <c r="CE229" s="44"/>
    </row>
    <row r="230" spans="1:83" s="22" customFormat="1" ht="13.5">
      <c r="A230" s="11" t="s">
        <v>4</v>
      </c>
      <c r="B230" s="7" t="s">
        <v>100</v>
      </c>
      <c r="C230" s="7" t="s">
        <v>160</v>
      </c>
      <c r="D230" s="7" t="s">
        <v>164</v>
      </c>
      <c r="E230" s="7"/>
      <c r="F230" s="5">
        <f>F231+F232+F233</f>
        <v>12716644</v>
      </c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  <c r="AV230" s="41"/>
      <c r="AW230" s="41"/>
      <c r="AX230" s="41"/>
      <c r="AY230" s="41"/>
      <c r="AZ230" s="41"/>
      <c r="BA230" s="41"/>
      <c r="BB230" s="41"/>
      <c r="BC230" s="41"/>
      <c r="BD230" s="41"/>
      <c r="BE230" s="41"/>
      <c r="BF230" s="41"/>
      <c r="BG230" s="41"/>
      <c r="BH230" s="41"/>
      <c r="BI230" s="41"/>
      <c r="BJ230" s="41"/>
      <c r="BK230" s="41"/>
      <c r="BL230" s="41"/>
      <c r="BM230" s="41"/>
      <c r="BN230" s="41"/>
      <c r="BO230" s="41"/>
      <c r="BP230" s="41"/>
      <c r="BQ230" s="41"/>
      <c r="BR230" s="41"/>
      <c r="BS230" s="41"/>
      <c r="BT230" s="41"/>
      <c r="BU230" s="41"/>
      <c r="BV230" s="41"/>
      <c r="BW230" s="41"/>
      <c r="BX230" s="41"/>
      <c r="BY230" s="41"/>
      <c r="BZ230" s="41"/>
      <c r="CA230" s="41"/>
      <c r="CB230" s="41"/>
      <c r="CC230" s="41"/>
      <c r="CD230" s="41"/>
      <c r="CE230" s="41"/>
    </row>
    <row r="231" spans="1:83" s="22" customFormat="1" ht="51">
      <c r="A231" s="29" t="s">
        <v>334</v>
      </c>
      <c r="B231" s="7" t="s">
        <v>101</v>
      </c>
      <c r="C231" s="7" t="s">
        <v>160</v>
      </c>
      <c r="D231" s="7" t="s">
        <v>164</v>
      </c>
      <c r="E231" s="7" t="s">
        <v>176</v>
      </c>
      <c r="F231" s="5">
        <v>6218357</v>
      </c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1"/>
      <c r="BF231" s="41"/>
      <c r="BG231" s="41"/>
      <c r="BH231" s="41"/>
      <c r="BI231" s="41"/>
      <c r="BJ231" s="41"/>
      <c r="BK231" s="41"/>
      <c r="BL231" s="41"/>
      <c r="BM231" s="41"/>
      <c r="BN231" s="41"/>
      <c r="BO231" s="41"/>
      <c r="BP231" s="41"/>
      <c r="BQ231" s="41"/>
      <c r="BR231" s="41"/>
      <c r="BS231" s="41"/>
      <c r="BT231" s="41"/>
      <c r="BU231" s="41"/>
      <c r="BV231" s="41"/>
      <c r="BW231" s="41"/>
      <c r="BX231" s="41"/>
      <c r="BY231" s="41"/>
      <c r="BZ231" s="41"/>
      <c r="CA231" s="41"/>
      <c r="CB231" s="41"/>
      <c r="CC231" s="41"/>
      <c r="CD231" s="41"/>
      <c r="CE231" s="41"/>
    </row>
    <row r="232" spans="1:83" s="22" customFormat="1" ht="31.5" customHeight="1">
      <c r="A232" s="11" t="s">
        <v>354</v>
      </c>
      <c r="B232" s="7" t="s">
        <v>101</v>
      </c>
      <c r="C232" s="7" t="s">
        <v>160</v>
      </c>
      <c r="D232" s="7" t="s">
        <v>164</v>
      </c>
      <c r="E232" s="7" t="s">
        <v>177</v>
      </c>
      <c r="F232" s="5">
        <v>2998287</v>
      </c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  <c r="BF232" s="41"/>
      <c r="BG232" s="41"/>
      <c r="BH232" s="41"/>
      <c r="BI232" s="41"/>
      <c r="BJ232" s="41"/>
      <c r="BK232" s="41"/>
      <c r="BL232" s="41"/>
      <c r="BM232" s="41"/>
      <c r="BN232" s="41"/>
      <c r="BO232" s="41"/>
      <c r="BP232" s="41"/>
      <c r="BQ232" s="41"/>
      <c r="BR232" s="41"/>
      <c r="BS232" s="41"/>
      <c r="BT232" s="41"/>
      <c r="BU232" s="41"/>
      <c r="BV232" s="41"/>
      <c r="BW232" s="41"/>
      <c r="BX232" s="41"/>
      <c r="BY232" s="41"/>
      <c r="BZ232" s="41"/>
      <c r="CA232" s="41"/>
      <c r="CB232" s="41"/>
      <c r="CC232" s="41"/>
      <c r="CD232" s="41"/>
      <c r="CE232" s="41"/>
    </row>
    <row r="233" spans="1:83" s="22" customFormat="1" ht="51">
      <c r="A233" s="29" t="s">
        <v>400</v>
      </c>
      <c r="B233" s="7" t="s">
        <v>186</v>
      </c>
      <c r="C233" s="7" t="s">
        <v>160</v>
      </c>
      <c r="D233" s="7" t="s">
        <v>164</v>
      </c>
      <c r="E233" s="7" t="s">
        <v>176</v>
      </c>
      <c r="F233" s="5">
        <v>3500000</v>
      </c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  <c r="AW233" s="41"/>
      <c r="AX233" s="41"/>
      <c r="AY233" s="41"/>
      <c r="AZ233" s="41"/>
      <c r="BA233" s="41"/>
      <c r="BB233" s="41"/>
      <c r="BC233" s="41"/>
      <c r="BD233" s="41"/>
      <c r="BE233" s="41"/>
      <c r="BF233" s="41"/>
      <c r="BG233" s="41"/>
      <c r="BH233" s="41"/>
      <c r="BI233" s="41"/>
      <c r="BJ233" s="41"/>
      <c r="BK233" s="41"/>
      <c r="BL233" s="41"/>
      <c r="BM233" s="41"/>
      <c r="BN233" s="41"/>
      <c r="BO233" s="41"/>
      <c r="BP233" s="41"/>
      <c r="BQ233" s="41"/>
      <c r="BR233" s="41"/>
      <c r="BS233" s="41"/>
      <c r="BT233" s="41"/>
      <c r="BU233" s="41"/>
      <c r="BV233" s="41"/>
      <c r="BW233" s="41"/>
      <c r="BX233" s="41"/>
      <c r="BY233" s="41"/>
      <c r="BZ233" s="41"/>
      <c r="CA233" s="41"/>
      <c r="CB233" s="41"/>
      <c r="CC233" s="41"/>
      <c r="CD233" s="41"/>
      <c r="CE233" s="41"/>
    </row>
    <row r="234" spans="1:83" s="21" customFormat="1" ht="25.5">
      <c r="A234" s="30" t="s">
        <v>212</v>
      </c>
      <c r="B234" s="26" t="s">
        <v>132</v>
      </c>
      <c r="C234" s="26" t="s">
        <v>167</v>
      </c>
      <c r="D234" s="26" t="s">
        <v>163</v>
      </c>
      <c r="E234" s="26"/>
      <c r="F234" s="6">
        <f>F235+F238</f>
        <v>3616009</v>
      </c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  <c r="BB234" s="44"/>
      <c r="BC234" s="44"/>
      <c r="BD234" s="44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4"/>
      <c r="BQ234" s="44"/>
      <c r="BR234" s="44"/>
      <c r="BS234" s="44"/>
      <c r="BT234" s="44"/>
      <c r="BU234" s="44"/>
      <c r="BV234" s="44"/>
      <c r="BW234" s="44"/>
      <c r="BX234" s="44"/>
      <c r="BY234" s="44"/>
      <c r="BZ234" s="44"/>
      <c r="CA234" s="44"/>
      <c r="CB234" s="44"/>
      <c r="CC234" s="44"/>
      <c r="CD234" s="44"/>
      <c r="CE234" s="44"/>
    </row>
    <row r="235" spans="1:83" s="22" customFormat="1" ht="13.5">
      <c r="A235" s="16" t="s">
        <v>131</v>
      </c>
      <c r="B235" s="7" t="s">
        <v>133</v>
      </c>
      <c r="C235" s="7" t="s">
        <v>167</v>
      </c>
      <c r="D235" s="7" t="s">
        <v>163</v>
      </c>
      <c r="E235" s="7"/>
      <c r="F235" s="5">
        <f t="shared" ref="F235" si="4">F236</f>
        <v>3264009</v>
      </c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  <c r="BD235" s="41"/>
      <c r="BE235" s="41"/>
      <c r="BF235" s="41"/>
      <c r="BG235" s="41"/>
      <c r="BH235" s="41"/>
      <c r="BI235" s="41"/>
      <c r="BJ235" s="41"/>
      <c r="BK235" s="41"/>
      <c r="BL235" s="41"/>
      <c r="BM235" s="41"/>
      <c r="BN235" s="41"/>
      <c r="BO235" s="41"/>
      <c r="BP235" s="41"/>
      <c r="BQ235" s="41"/>
      <c r="BR235" s="41"/>
      <c r="BS235" s="41"/>
      <c r="BT235" s="41"/>
      <c r="BU235" s="41"/>
      <c r="BV235" s="41"/>
      <c r="BW235" s="41"/>
      <c r="BX235" s="41"/>
      <c r="BY235" s="41"/>
      <c r="BZ235" s="41"/>
      <c r="CA235" s="41"/>
      <c r="CB235" s="41"/>
      <c r="CC235" s="41"/>
      <c r="CD235" s="41"/>
      <c r="CE235" s="41"/>
    </row>
    <row r="236" spans="1:83" s="22" customFormat="1" ht="13.5">
      <c r="A236" s="16" t="s">
        <v>134</v>
      </c>
      <c r="B236" s="7" t="s">
        <v>500</v>
      </c>
      <c r="C236" s="7" t="s">
        <v>167</v>
      </c>
      <c r="D236" s="7" t="s">
        <v>163</v>
      </c>
      <c r="E236" s="7"/>
      <c r="F236" s="5">
        <f>F237</f>
        <v>3264009</v>
      </c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/>
      <c r="AW236" s="41"/>
      <c r="AX236" s="41"/>
      <c r="AY236" s="41"/>
      <c r="AZ236" s="41"/>
      <c r="BA236" s="41"/>
      <c r="BB236" s="41"/>
      <c r="BC236" s="41"/>
      <c r="BD236" s="41"/>
      <c r="BE236" s="41"/>
      <c r="BF236" s="41"/>
      <c r="BG236" s="41"/>
      <c r="BH236" s="41"/>
      <c r="BI236" s="41"/>
      <c r="BJ236" s="41"/>
      <c r="BK236" s="41"/>
      <c r="BL236" s="41"/>
      <c r="BM236" s="41"/>
      <c r="BN236" s="41"/>
      <c r="BO236" s="41"/>
      <c r="BP236" s="41"/>
      <c r="BQ236" s="41"/>
      <c r="BR236" s="41"/>
      <c r="BS236" s="41"/>
      <c r="BT236" s="41"/>
      <c r="BU236" s="41"/>
      <c r="BV236" s="41"/>
      <c r="BW236" s="41"/>
      <c r="BX236" s="41"/>
      <c r="BY236" s="41"/>
      <c r="BZ236" s="41"/>
      <c r="CA236" s="41"/>
      <c r="CB236" s="41"/>
      <c r="CC236" s="41"/>
      <c r="CD236" s="41"/>
      <c r="CE236" s="41"/>
    </row>
    <row r="237" spans="1:83" s="22" customFormat="1" ht="51">
      <c r="A237" s="28" t="s">
        <v>463</v>
      </c>
      <c r="B237" s="7" t="s">
        <v>501</v>
      </c>
      <c r="C237" s="7" t="s">
        <v>167</v>
      </c>
      <c r="D237" s="7" t="s">
        <v>163</v>
      </c>
      <c r="E237" s="7" t="s">
        <v>181</v>
      </c>
      <c r="F237" s="5">
        <v>3264009</v>
      </c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1"/>
      <c r="BB237" s="41"/>
      <c r="BC237" s="41"/>
      <c r="BD237" s="41"/>
      <c r="BE237" s="41"/>
      <c r="BF237" s="41"/>
      <c r="BG237" s="41"/>
      <c r="BH237" s="41"/>
      <c r="BI237" s="41"/>
      <c r="BJ237" s="41"/>
      <c r="BK237" s="41"/>
      <c r="BL237" s="41"/>
      <c r="BM237" s="41"/>
      <c r="BN237" s="41"/>
      <c r="BO237" s="41"/>
      <c r="BP237" s="41"/>
      <c r="BQ237" s="41"/>
      <c r="BR237" s="41"/>
      <c r="BS237" s="41"/>
      <c r="BT237" s="41"/>
      <c r="BU237" s="41"/>
      <c r="BV237" s="41"/>
      <c r="BW237" s="41"/>
      <c r="BX237" s="41"/>
      <c r="BY237" s="41"/>
      <c r="BZ237" s="41"/>
      <c r="CA237" s="41"/>
      <c r="CB237" s="41"/>
      <c r="CC237" s="41"/>
      <c r="CD237" s="41"/>
      <c r="CE237" s="41"/>
    </row>
    <row r="238" spans="1:83" s="22" customFormat="1" ht="25.5" customHeight="1">
      <c r="A238" s="28" t="s">
        <v>566</v>
      </c>
      <c r="B238" s="7" t="s">
        <v>562</v>
      </c>
      <c r="C238" s="7"/>
      <c r="D238" s="7"/>
      <c r="E238" s="7"/>
      <c r="F238" s="5">
        <f>F239</f>
        <v>352000</v>
      </c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41"/>
      <c r="BD238" s="41"/>
      <c r="BE238" s="41"/>
      <c r="BF238" s="41"/>
      <c r="BG238" s="41"/>
      <c r="BH238" s="41"/>
      <c r="BI238" s="41"/>
      <c r="BJ238" s="41"/>
      <c r="BK238" s="41"/>
      <c r="BL238" s="41"/>
      <c r="BM238" s="41"/>
      <c r="BN238" s="41"/>
      <c r="BO238" s="41"/>
      <c r="BP238" s="41"/>
      <c r="BQ238" s="41"/>
      <c r="BR238" s="41"/>
      <c r="BS238" s="41"/>
      <c r="BT238" s="41"/>
      <c r="BU238" s="41"/>
      <c r="BV238" s="41"/>
      <c r="BW238" s="41"/>
      <c r="BX238" s="41"/>
      <c r="BY238" s="41"/>
      <c r="BZ238" s="41"/>
      <c r="CA238" s="41"/>
      <c r="CB238" s="41"/>
      <c r="CC238" s="41"/>
      <c r="CD238" s="41"/>
      <c r="CE238" s="41"/>
    </row>
    <row r="239" spans="1:83" s="22" customFormat="1" ht="13.5">
      <c r="A239" s="11" t="s">
        <v>87</v>
      </c>
      <c r="B239" s="7" t="s">
        <v>563</v>
      </c>
      <c r="C239" s="7"/>
      <c r="D239" s="7"/>
      <c r="E239" s="7"/>
      <c r="F239" s="5">
        <f>F240</f>
        <v>352000</v>
      </c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  <c r="BA239" s="41"/>
      <c r="BB239" s="41"/>
      <c r="BC239" s="41"/>
      <c r="BD239" s="41"/>
      <c r="BE239" s="41"/>
      <c r="BF239" s="41"/>
      <c r="BG239" s="41"/>
      <c r="BH239" s="41"/>
      <c r="BI239" s="41"/>
      <c r="BJ239" s="41"/>
      <c r="BK239" s="41"/>
      <c r="BL239" s="41"/>
      <c r="BM239" s="41"/>
      <c r="BN239" s="41"/>
      <c r="BO239" s="41"/>
      <c r="BP239" s="41"/>
      <c r="BQ239" s="41"/>
      <c r="BR239" s="41"/>
      <c r="BS239" s="41"/>
      <c r="BT239" s="41"/>
      <c r="BU239" s="41"/>
      <c r="BV239" s="41"/>
      <c r="BW239" s="41"/>
      <c r="BX239" s="41"/>
      <c r="BY239" s="41"/>
      <c r="BZ239" s="41"/>
      <c r="CA239" s="41"/>
      <c r="CB239" s="41"/>
      <c r="CC239" s="41"/>
      <c r="CD239" s="41"/>
      <c r="CE239" s="41"/>
    </row>
    <row r="240" spans="1:83" s="22" customFormat="1" ht="25.5">
      <c r="A240" s="28" t="s">
        <v>565</v>
      </c>
      <c r="B240" s="7" t="s">
        <v>564</v>
      </c>
      <c r="C240" s="7" t="s">
        <v>160</v>
      </c>
      <c r="D240" s="7" t="s">
        <v>172</v>
      </c>
      <c r="E240" s="7" t="s">
        <v>177</v>
      </c>
      <c r="F240" s="5">
        <v>352000</v>
      </c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41"/>
      <c r="BC240" s="41"/>
      <c r="BD240" s="41"/>
      <c r="BE240" s="41"/>
      <c r="BF240" s="41"/>
      <c r="BG240" s="41"/>
      <c r="BH240" s="41"/>
      <c r="BI240" s="41"/>
      <c r="BJ240" s="41"/>
      <c r="BK240" s="41"/>
      <c r="BL240" s="41"/>
      <c r="BM240" s="41"/>
      <c r="BN240" s="41"/>
      <c r="BO240" s="41"/>
      <c r="BP240" s="41"/>
      <c r="BQ240" s="41"/>
      <c r="BR240" s="41"/>
      <c r="BS240" s="41"/>
      <c r="BT240" s="41"/>
      <c r="BU240" s="41"/>
      <c r="BV240" s="41"/>
      <c r="BW240" s="41"/>
      <c r="BX240" s="41"/>
      <c r="BY240" s="41"/>
      <c r="BZ240" s="41"/>
      <c r="CA240" s="41"/>
      <c r="CB240" s="41"/>
      <c r="CC240" s="41"/>
      <c r="CD240" s="41"/>
      <c r="CE240" s="41"/>
    </row>
    <row r="241" spans="1:83" s="21" customFormat="1" ht="25.5">
      <c r="A241" s="32" t="s">
        <v>211</v>
      </c>
      <c r="B241" s="26" t="s">
        <v>102</v>
      </c>
      <c r="C241" s="26"/>
      <c r="D241" s="26"/>
      <c r="E241" s="26"/>
      <c r="F241" s="6">
        <f>F242+F246+F252+F249</f>
        <v>20686998.550000001</v>
      </c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  <c r="BB241" s="44"/>
      <c r="BC241" s="44"/>
      <c r="BD241" s="44"/>
      <c r="BE241" s="44"/>
      <c r="BF241" s="44"/>
      <c r="BG241" s="44"/>
      <c r="BH241" s="44"/>
      <c r="BI241" s="44"/>
      <c r="BJ241" s="44"/>
      <c r="BK241" s="44"/>
      <c r="BL241" s="44"/>
      <c r="BM241" s="44"/>
      <c r="BN241" s="44"/>
      <c r="BO241" s="44"/>
      <c r="BP241" s="44"/>
      <c r="BQ241" s="44"/>
      <c r="BR241" s="44"/>
      <c r="BS241" s="44"/>
      <c r="BT241" s="44"/>
      <c r="BU241" s="44"/>
      <c r="BV241" s="44"/>
      <c r="BW241" s="44"/>
      <c r="BX241" s="44"/>
      <c r="BY241" s="44"/>
      <c r="BZ241" s="44"/>
      <c r="CA241" s="44"/>
      <c r="CB241" s="44"/>
      <c r="CC241" s="44"/>
      <c r="CD241" s="44"/>
      <c r="CE241" s="44"/>
    </row>
    <row r="242" spans="1:83" s="22" customFormat="1" ht="13.5">
      <c r="A242" s="11" t="s">
        <v>4</v>
      </c>
      <c r="B242" s="7" t="s">
        <v>103</v>
      </c>
      <c r="C242" s="7"/>
      <c r="D242" s="7"/>
      <c r="E242" s="7"/>
      <c r="F242" s="5">
        <f>F243+F244+F245</f>
        <v>12392203.550000001</v>
      </c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41"/>
      <c r="BC242" s="41"/>
      <c r="BD242" s="41"/>
      <c r="BE242" s="41"/>
      <c r="BF242" s="41"/>
      <c r="BG242" s="41"/>
      <c r="BH242" s="41"/>
      <c r="BI242" s="41"/>
      <c r="BJ242" s="41"/>
      <c r="BK242" s="41"/>
      <c r="BL242" s="41"/>
      <c r="BM242" s="41"/>
      <c r="BN242" s="41"/>
      <c r="BO242" s="41"/>
      <c r="BP242" s="41"/>
      <c r="BQ242" s="41"/>
      <c r="BR242" s="41"/>
      <c r="BS242" s="41"/>
      <c r="BT242" s="41"/>
      <c r="BU242" s="41"/>
      <c r="BV242" s="41"/>
      <c r="BW242" s="41"/>
      <c r="BX242" s="41"/>
      <c r="BY242" s="41"/>
      <c r="BZ242" s="41"/>
      <c r="CA242" s="41"/>
      <c r="CB242" s="41"/>
      <c r="CC242" s="41"/>
      <c r="CD242" s="41"/>
      <c r="CE242" s="41"/>
    </row>
    <row r="243" spans="1:83" s="22" customFormat="1" ht="51">
      <c r="A243" s="29" t="s">
        <v>334</v>
      </c>
      <c r="B243" s="7" t="s">
        <v>104</v>
      </c>
      <c r="C243" s="7" t="s">
        <v>160</v>
      </c>
      <c r="D243" s="7" t="s">
        <v>172</v>
      </c>
      <c r="E243" s="7" t="s">
        <v>176</v>
      </c>
      <c r="F243" s="5">
        <v>7835077.2000000002</v>
      </c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41"/>
      <c r="BB243" s="41"/>
      <c r="BC243" s="41"/>
      <c r="BD243" s="41"/>
      <c r="BE243" s="41"/>
      <c r="BF243" s="41"/>
      <c r="BG243" s="41"/>
      <c r="BH243" s="41"/>
      <c r="BI243" s="41"/>
      <c r="BJ243" s="41"/>
      <c r="BK243" s="41"/>
      <c r="BL243" s="41"/>
      <c r="BM243" s="41"/>
      <c r="BN243" s="41"/>
      <c r="BO243" s="41"/>
      <c r="BP243" s="41"/>
      <c r="BQ243" s="41"/>
      <c r="BR243" s="41"/>
      <c r="BS243" s="41"/>
      <c r="BT243" s="41"/>
      <c r="BU243" s="41"/>
      <c r="BV243" s="41"/>
      <c r="BW243" s="41"/>
      <c r="BX243" s="41"/>
      <c r="BY243" s="41"/>
      <c r="BZ243" s="41"/>
      <c r="CA243" s="41"/>
      <c r="CB243" s="41"/>
      <c r="CC243" s="41"/>
      <c r="CD243" s="41"/>
      <c r="CE243" s="41"/>
    </row>
    <row r="244" spans="1:83" s="22" customFormat="1" ht="38.25">
      <c r="A244" s="11" t="s">
        <v>354</v>
      </c>
      <c r="B244" s="7" t="s">
        <v>104</v>
      </c>
      <c r="C244" s="7" t="s">
        <v>160</v>
      </c>
      <c r="D244" s="7" t="s">
        <v>172</v>
      </c>
      <c r="E244" s="7" t="s">
        <v>177</v>
      </c>
      <c r="F244" s="5">
        <v>1057126.3500000001</v>
      </c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41"/>
      <c r="BC244" s="41"/>
      <c r="BD244" s="41"/>
      <c r="BE244" s="41"/>
      <c r="BF244" s="41"/>
      <c r="BG244" s="41"/>
      <c r="BH244" s="41"/>
      <c r="BI244" s="41"/>
      <c r="BJ244" s="41"/>
      <c r="BK244" s="41"/>
      <c r="BL244" s="41"/>
      <c r="BM244" s="41"/>
      <c r="BN244" s="41"/>
      <c r="BO244" s="41"/>
      <c r="BP244" s="41"/>
      <c r="BQ244" s="41"/>
      <c r="BR244" s="41"/>
      <c r="BS244" s="41"/>
      <c r="BT244" s="41"/>
      <c r="BU244" s="41"/>
      <c r="BV244" s="41"/>
      <c r="BW244" s="41"/>
      <c r="BX244" s="41"/>
      <c r="BY244" s="41"/>
      <c r="BZ244" s="41"/>
      <c r="CA244" s="41"/>
      <c r="CB244" s="41"/>
      <c r="CC244" s="41"/>
      <c r="CD244" s="41"/>
      <c r="CE244" s="41"/>
    </row>
    <row r="245" spans="1:83" s="22" customFormat="1" ht="51">
      <c r="A245" s="29" t="s">
        <v>400</v>
      </c>
      <c r="B245" s="7" t="s">
        <v>210</v>
      </c>
      <c r="C245" s="7" t="s">
        <v>160</v>
      </c>
      <c r="D245" s="7" t="s">
        <v>172</v>
      </c>
      <c r="E245" s="7" t="s">
        <v>176</v>
      </c>
      <c r="F245" s="5">
        <v>3500000</v>
      </c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  <c r="BD245" s="41"/>
      <c r="BE245" s="41"/>
      <c r="BF245" s="41"/>
      <c r="BG245" s="41"/>
      <c r="BH245" s="41"/>
      <c r="BI245" s="41"/>
      <c r="BJ245" s="41"/>
      <c r="BK245" s="41"/>
      <c r="BL245" s="41"/>
      <c r="BM245" s="41"/>
      <c r="BN245" s="41"/>
      <c r="BO245" s="41"/>
      <c r="BP245" s="41"/>
      <c r="BQ245" s="41"/>
      <c r="BR245" s="41"/>
      <c r="BS245" s="41"/>
      <c r="BT245" s="41"/>
      <c r="BU245" s="41"/>
      <c r="BV245" s="41"/>
      <c r="BW245" s="41"/>
      <c r="BX245" s="41"/>
      <c r="BY245" s="41"/>
      <c r="BZ245" s="41"/>
      <c r="CA245" s="41"/>
      <c r="CB245" s="41"/>
      <c r="CC245" s="41"/>
      <c r="CD245" s="41"/>
      <c r="CE245" s="41"/>
    </row>
    <row r="246" spans="1:83" s="22" customFormat="1" ht="13.5">
      <c r="A246" s="11" t="s">
        <v>87</v>
      </c>
      <c r="B246" s="7" t="s">
        <v>105</v>
      </c>
      <c r="C246" s="7"/>
      <c r="D246" s="7"/>
      <c r="E246" s="7"/>
      <c r="F246" s="5">
        <f>F248+F247</f>
        <v>1509795</v>
      </c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  <c r="BD246" s="41"/>
      <c r="BE246" s="41"/>
      <c r="BF246" s="41"/>
      <c r="BG246" s="41"/>
      <c r="BH246" s="41"/>
      <c r="BI246" s="41"/>
      <c r="BJ246" s="41"/>
      <c r="BK246" s="41"/>
      <c r="BL246" s="41"/>
      <c r="BM246" s="41"/>
      <c r="BN246" s="41"/>
      <c r="BO246" s="41"/>
      <c r="BP246" s="41"/>
      <c r="BQ246" s="41"/>
      <c r="BR246" s="41"/>
      <c r="BS246" s="41"/>
      <c r="BT246" s="41"/>
      <c r="BU246" s="41"/>
      <c r="BV246" s="41"/>
      <c r="BW246" s="41"/>
      <c r="BX246" s="41"/>
      <c r="BY246" s="41"/>
      <c r="BZ246" s="41"/>
      <c r="CA246" s="41"/>
      <c r="CB246" s="41"/>
      <c r="CC246" s="41"/>
      <c r="CD246" s="41"/>
      <c r="CE246" s="41"/>
    </row>
    <row r="247" spans="1:83" s="22" customFormat="1" ht="25.5">
      <c r="A247" s="11" t="s">
        <v>462</v>
      </c>
      <c r="B247" s="7" t="s">
        <v>109</v>
      </c>
      <c r="C247" s="7" t="s">
        <v>163</v>
      </c>
      <c r="D247" s="7" t="s">
        <v>170</v>
      </c>
      <c r="E247" s="7" t="s">
        <v>177</v>
      </c>
      <c r="F247" s="5">
        <v>96000</v>
      </c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  <c r="BD247" s="41"/>
      <c r="BE247" s="41"/>
      <c r="BF247" s="41"/>
      <c r="BG247" s="41"/>
      <c r="BH247" s="41"/>
      <c r="BI247" s="41"/>
      <c r="BJ247" s="41"/>
      <c r="BK247" s="41"/>
      <c r="BL247" s="41"/>
      <c r="BM247" s="41"/>
      <c r="BN247" s="41"/>
      <c r="BO247" s="41"/>
      <c r="BP247" s="41"/>
      <c r="BQ247" s="41"/>
      <c r="BR247" s="41"/>
      <c r="BS247" s="41"/>
      <c r="BT247" s="41"/>
      <c r="BU247" s="41"/>
      <c r="BV247" s="41"/>
      <c r="BW247" s="41"/>
      <c r="BX247" s="41"/>
      <c r="BY247" s="41"/>
      <c r="BZ247" s="41"/>
      <c r="CA247" s="41"/>
      <c r="CB247" s="41"/>
      <c r="CC247" s="41"/>
      <c r="CD247" s="41"/>
      <c r="CE247" s="41"/>
    </row>
    <row r="248" spans="1:83" s="22" customFormat="1" ht="25.5">
      <c r="A248" s="11" t="s">
        <v>460</v>
      </c>
      <c r="B248" s="7" t="s">
        <v>106</v>
      </c>
      <c r="C248" s="7" t="s">
        <v>160</v>
      </c>
      <c r="D248" s="7" t="s">
        <v>172</v>
      </c>
      <c r="E248" s="7" t="s">
        <v>177</v>
      </c>
      <c r="F248" s="5">
        <f>1230075+169720+14000</f>
        <v>1413795</v>
      </c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41"/>
      <c r="BC248" s="41"/>
      <c r="BD248" s="41"/>
      <c r="BE248" s="41"/>
      <c r="BF248" s="41"/>
      <c r="BG248" s="41"/>
      <c r="BH248" s="41"/>
      <c r="BI248" s="41"/>
      <c r="BJ248" s="41"/>
      <c r="BK248" s="41"/>
      <c r="BL248" s="41"/>
      <c r="BM248" s="41"/>
      <c r="BN248" s="41"/>
      <c r="BO248" s="41"/>
      <c r="BP248" s="41"/>
      <c r="BQ248" s="41"/>
      <c r="BR248" s="41"/>
      <c r="BS248" s="41"/>
      <c r="BT248" s="41"/>
      <c r="BU248" s="41"/>
      <c r="BV248" s="41"/>
      <c r="BW248" s="41"/>
      <c r="BX248" s="41"/>
      <c r="BY248" s="41"/>
      <c r="BZ248" s="41"/>
      <c r="CA248" s="41"/>
      <c r="CB248" s="41"/>
      <c r="CC248" s="41"/>
      <c r="CD248" s="41"/>
      <c r="CE248" s="41"/>
    </row>
    <row r="249" spans="1:83" s="22" customFormat="1" ht="25.5">
      <c r="A249" s="11" t="s">
        <v>72</v>
      </c>
      <c r="B249" s="7" t="s">
        <v>518</v>
      </c>
      <c r="C249" s="7"/>
      <c r="D249" s="7"/>
      <c r="E249" s="7"/>
      <c r="F249" s="5">
        <f>F250+F251</f>
        <v>6591000</v>
      </c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41"/>
      <c r="BC249" s="41"/>
      <c r="BD249" s="41"/>
      <c r="BE249" s="41"/>
      <c r="BF249" s="41"/>
      <c r="BG249" s="41"/>
      <c r="BH249" s="41"/>
      <c r="BI249" s="41"/>
      <c r="BJ249" s="41"/>
      <c r="BK249" s="41"/>
      <c r="BL249" s="41"/>
      <c r="BM249" s="41"/>
      <c r="BN249" s="41"/>
      <c r="BO249" s="41"/>
      <c r="BP249" s="41"/>
      <c r="BQ249" s="41"/>
      <c r="BR249" s="41"/>
      <c r="BS249" s="41"/>
      <c r="BT249" s="41"/>
      <c r="BU249" s="41"/>
      <c r="BV249" s="41"/>
      <c r="BW249" s="41"/>
      <c r="BX249" s="41"/>
      <c r="BY249" s="41"/>
      <c r="BZ249" s="41"/>
      <c r="CA249" s="41"/>
      <c r="CB249" s="41"/>
      <c r="CC249" s="41"/>
      <c r="CD249" s="41"/>
      <c r="CE249" s="41"/>
    </row>
    <row r="250" spans="1:83" s="22" customFormat="1" ht="25.5">
      <c r="A250" s="11" t="s">
        <v>523</v>
      </c>
      <c r="B250" s="7" t="s">
        <v>519</v>
      </c>
      <c r="C250" s="7" t="s">
        <v>160</v>
      </c>
      <c r="D250" s="7" t="s">
        <v>172</v>
      </c>
      <c r="E250" s="7" t="s">
        <v>180</v>
      </c>
      <c r="F250" s="5">
        <v>1000000</v>
      </c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1"/>
      <c r="BF250" s="41"/>
      <c r="BG250" s="41"/>
      <c r="BH250" s="41"/>
      <c r="BI250" s="41"/>
      <c r="BJ250" s="41"/>
      <c r="BK250" s="41"/>
      <c r="BL250" s="41"/>
      <c r="BM250" s="41"/>
      <c r="BN250" s="41"/>
      <c r="BO250" s="41"/>
      <c r="BP250" s="41"/>
      <c r="BQ250" s="41"/>
      <c r="BR250" s="41"/>
      <c r="BS250" s="41"/>
      <c r="BT250" s="41"/>
      <c r="BU250" s="41"/>
      <c r="BV250" s="41"/>
      <c r="BW250" s="41"/>
      <c r="BX250" s="41"/>
      <c r="BY250" s="41"/>
      <c r="BZ250" s="41"/>
      <c r="CA250" s="41"/>
      <c r="CB250" s="41"/>
      <c r="CC250" s="41"/>
      <c r="CD250" s="41"/>
      <c r="CE250" s="41"/>
    </row>
    <row r="251" spans="1:83" s="22" customFormat="1" ht="25.5">
      <c r="A251" s="11" t="s">
        <v>591</v>
      </c>
      <c r="B251" s="7" t="s">
        <v>590</v>
      </c>
      <c r="C251" s="7" t="s">
        <v>168</v>
      </c>
      <c r="D251" s="7" t="s">
        <v>162</v>
      </c>
      <c r="E251" s="7" t="s">
        <v>180</v>
      </c>
      <c r="F251" s="5">
        <v>5591000</v>
      </c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41"/>
      <c r="BC251" s="41"/>
      <c r="BD251" s="41"/>
      <c r="BE251" s="41"/>
      <c r="BF251" s="41"/>
      <c r="BG251" s="41"/>
      <c r="BH251" s="41"/>
      <c r="BI251" s="41"/>
      <c r="BJ251" s="41"/>
      <c r="BK251" s="41"/>
      <c r="BL251" s="41"/>
      <c r="BM251" s="41"/>
      <c r="BN251" s="41"/>
      <c r="BO251" s="41"/>
      <c r="BP251" s="41"/>
      <c r="BQ251" s="41"/>
      <c r="BR251" s="41"/>
      <c r="BS251" s="41"/>
      <c r="BT251" s="41"/>
      <c r="BU251" s="41"/>
      <c r="BV251" s="41"/>
      <c r="BW251" s="41"/>
      <c r="BX251" s="41"/>
      <c r="BY251" s="41"/>
      <c r="BZ251" s="41"/>
      <c r="CA251" s="41"/>
      <c r="CB251" s="41"/>
      <c r="CC251" s="41"/>
      <c r="CD251" s="41"/>
      <c r="CE251" s="41"/>
    </row>
    <row r="252" spans="1:83" s="22" customFormat="1" ht="13.5">
      <c r="A252" s="11" t="s">
        <v>179</v>
      </c>
      <c r="B252" s="7" t="s">
        <v>107</v>
      </c>
      <c r="C252" s="7"/>
      <c r="D252" s="7"/>
      <c r="E252" s="7"/>
      <c r="F252" s="5">
        <f>F253</f>
        <v>194000</v>
      </c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  <c r="BF252" s="41"/>
      <c r="BG252" s="41"/>
      <c r="BH252" s="41"/>
      <c r="BI252" s="41"/>
      <c r="BJ252" s="41"/>
      <c r="BK252" s="41"/>
      <c r="BL252" s="41"/>
      <c r="BM252" s="41"/>
      <c r="BN252" s="41"/>
      <c r="BO252" s="41"/>
      <c r="BP252" s="41"/>
      <c r="BQ252" s="41"/>
      <c r="BR252" s="41"/>
      <c r="BS252" s="41"/>
      <c r="BT252" s="41"/>
      <c r="BU252" s="41"/>
      <c r="BV252" s="41"/>
      <c r="BW252" s="41"/>
      <c r="BX252" s="41"/>
      <c r="BY252" s="41"/>
      <c r="BZ252" s="41"/>
      <c r="CA252" s="41"/>
      <c r="CB252" s="41"/>
      <c r="CC252" s="41"/>
      <c r="CD252" s="41"/>
      <c r="CE252" s="41"/>
    </row>
    <row r="253" spans="1:83" s="21" customFormat="1" ht="25.5">
      <c r="A253" s="11" t="s">
        <v>461</v>
      </c>
      <c r="B253" s="7" t="s">
        <v>110</v>
      </c>
      <c r="C253" s="7" t="s">
        <v>160</v>
      </c>
      <c r="D253" s="7" t="s">
        <v>172</v>
      </c>
      <c r="E253" s="7" t="s">
        <v>180</v>
      </c>
      <c r="F253" s="5">
        <f>140000+54000</f>
        <v>194000</v>
      </c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4"/>
      <c r="BQ253" s="44"/>
      <c r="BR253" s="44"/>
      <c r="BS253" s="44"/>
      <c r="BT253" s="44"/>
      <c r="BU253" s="44"/>
      <c r="BV253" s="44"/>
      <c r="BW253" s="44"/>
      <c r="BX253" s="44"/>
      <c r="BY253" s="44"/>
      <c r="BZ253" s="44"/>
      <c r="CA253" s="44"/>
      <c r="CB253" s="44"/>
      <c r="CC253" s="44"/>
      <c r="CD253" s="44"/>
      <c r="CE253" s="44"/>
    </row>
    <row r="254" spans="1:83" s="21" customFormat="1" ht="25.5">
      <c r="A254" s="30" t="s">
        <v>233</v>
      </c>
      <c r="B254" s="26" t="s">
        <v>136</v>
      </c>
      <c r="C254" s="26"/>
      <c r="D254" s="26"/>
      <c r="E254" s="26"/>
      <c r="F254" s="6">
        <f t="shared" ref="F254" si="5">F255</f>
        <v>5505952</v>
      </c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4"/>
      <c r="BQ254" s="44"/>
      <c r="BR254" s="44"/>
      <c r="BS254" s="44"/>
      <c r="BT254" s="44"/>
      <c r="BU254" s="44"/>
      <c r="BV254" s="44"/>
      <c r="BW254" s="44"/>
      <c r="BX254" s="44"/>
      <c r="BY254" s="44"/>
      <c r="BZ254" s="44"/>
      <c r="CA254" s="44"/>
      <c r="CB254" s="44"/>
      <c r="CC254" s="44"/>
      <c r="CD254" s="44"/>
      <c r="CE254" s="44"/>
    </row>
    <row r="255" spans="1:83" s="22" customFormat="1" ht="13.5">
      <c r="A255" s="16" t="s">
        <v>87</v>
      </c>
      <c r="B255" s="7" t="s">
        <v>123</v>
      </c>
      <c r="C255" s="7" t="s">
        <v>137</v>
      </c>
      <c r="D255" s="7" t="s">
        <v>162</v>
      </c>
      <c r="E255" s="7"/>
      <c r="F255" s="5">
        <f>F256</f>
        <v>5505952</v>
      </c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  <c r="BF255" s="41"/>
      <c r="BG255" s="41"/>
      <c r="BH255" s="41"/>
      <c r="BI255" s="41"/>
      <c r="BJ255" s="41"/>
      <c r="BK255" s="41"/>
      <c r="BL255" s="41"/>
      <c r="BM255" s="41"/>
      <c r="BN255" s="41"/>
      <c r="BO255" s="41"/>
      <c r="BP255" s="41"/>
      <c r="BQ255" s="41"/>
      <c r="BR255" s="41"/>
      <c r="BS255" s="41"/>
      <c r="BT255" s="41"/>
      <c r="BU255" s="41"/>
      <c r="BV255" s="41"/>
      <c r="BW255" s="41"/>
      <c r="BX255" s="41"/>
      <c r="BY255" s="41"/>
      <c r="BZ255" s="41"/>
      <c r="CA255" s="41"/>
      <c r="CB255" s="41"/>
      <c r="CC255" s="41"/>
      <c r="CD255" s="41"/>
      <c r="CE255" s="41"/>
    </row>
    <row r="256" spans="1:83" s="22" customFormat="1" ht="25.5">
      <c r="A256" s="11" t="s">
        <v>423</v>
      </c>
      <c r="B256" s="7" t="s">
        <v>219</v>
      </c>
      <c r="C256" s="7" t="s">
        <v>168</v>
      </c>
      <c r="D256" s="7" t="s">
        <v>162</v>
      </c>
      <c r="E256" s="7" t="s">
        <v>177</v>
      </c>
      <c r="F256" s="5">
        <v>5505952</v>
      </c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  <c r="BF256" s="41"/>
      <c r="BG256" s="41"/>
      <c r="BH256" s="41"/>
      <c r="BI256" s="41"/>
      <c r="BJ256" s="41"/>
      <c r="BK256" s="41"/>
      <c r="BL256" s="41"/>
      <c r="BM256" s="41"/>
      <c r="BN256" s="41"/>
      <c r="BO256" s="41"/>
      <c r="BP256" s="41"/>
      <c r="BQ256" s="41"/>
      <c r="BR256" s="41"/>
      <c r="BS256" s="41"/>
      <c r="BT256" s="41"/>
      <c r="BU256" s="41"/>
      <c r="BV256" s="41"/>
      <c r="BW256" s="41"/>
      <c r="BX256" s="41"/>
      <c r="BY256" s="41"/>
      <c r="BZ256" s="41"/>
      <c r="CA256" s="41"/>
      <c r="CB256" s="41"/>
      <c r="CC256" s="41"/>
      <c r="CD256" s="41"/>
      <c r="CE256" s="41"/>
    </row>
    <row r="257" spans="1:83" s="21" customFormat="1" ht="25.5">
      <c r="A257" s="30" t="s">
        <v>222</v>
      </c>
      <c r="B257" s="26" t="s">
        <v>85</v>
      </c>
      <c r="C257" s="26" t="s">
        <v>163</v>
      </c>
      <c r="D257" s="26" t="s">
        <v>165</v>
      </c>
      <c r="E257" s="26"/>
      <c r="F257" s="6">
        <f>F260+F258</f>
        <v>44194539.899999999</v>
      </c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4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4"/>
      <c r="BQ257" s="44"/>
      <c r="BR257" s="44"/>
      <c r="BS257" s="44"/>
      <c r="BT257" s="44"/>
      <c r="BU257" s="44"/>
      <c r="BV257" s="44"/>
      <c r="BW257" s="44"/>
      <c r="BX257" s="44"/>
      <c r="BY257" s="44"/>
      <c r="BZ257" s="44"/>
      <c r="CA257" s="44"/>
      <c r="CB257" s="44"/>
      <c r="CC257" s="44"/>
      <c r="CD257" s="44"/>
      <c r="CE257" s="44"/>
    </row>
    <row r="258" spans="1:83" s="21" customFormat="1" ht="13.5">
      <c r="A258" s="16" t="s">
        <v>87</v>
      </c>
      <c r="B258" s="7" t="s">
        <v>535</v>
      </c>
      <c r="C258" s="7"/>
      <c r="D258" s="7"/>
      <c r="E258" s="7"/>
      <c r="F258" s="5">
        <f>F259</f>
        <v>20020</v>
      </c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44"/>
      <c r="BE258" s="44"/>
      <c r="BF258" s="44"/>
      <c r="BG258" s="44"/>
      <c r="BH258" s="44"/>
      <c r="BI258" s="44"/>
      <c r="BJ258" s="44"/>
      <c r="BK258" s="44"/>
      <c r="BL258" s="44"/>
      <c r="BM258" s="44"/>
      <c r="BN258" s="44"/>
      <c r="BO258" s="44"/>
      <c r="BP258" s="44"/>
      <c r="BQ258" s="44"/>
      <c r="BR258" s="44"/>
      <c r="BS258" s="44"/>
      <c r="BT258" s="44"/>
      <c r="BU258" s="44"/>
      <c r="BV258" s="44"/>
      <c r="BW258" s="44"/>
      <c r="BX258" s="44"/>
      <c r="BY258" s="44"/>
      <c r="BZ258" s="44"/>
      <c r="CA258" s="44"/>
      <c r="CB258" s="44"/>
      <c r="CC258" s="44"/>
      <c r="CD258" s="44"/>
      <c r="CE258" s="44"/>
    </row>
    <row r="259" spans="1:83" s="21" customFormat="1" ht="25.5">
      <c r="A259" s="16" t="s">
        <v>536</v>
      </c>
      <c r="B259" s="7" t="s">
        <v>534</v>
      </c>
      <c r="C259" s="7" t="s">
        <v>71</v>
      </c>
      <c r="D259" s="7" t="s">
        <v>165</v>
      </c>
      <c r="E259" s="7" t="s">
        <v>177</v>
      </c>
      <c r="F259" s="5">
        <v>20020</v>
      </c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44"/>
      <c r="BE259" s="44"/>
      <c r="BF259" s="44"/>
      <c r="BG259" s="44"/>
      <c r="BH259" s="44"/>
      <c r="BI259" s="44"/>
      <c r="BJ259" s="44"/>
      <c r="BK259" s="44"/>
      <c r="BL259" s="44"/>
      <c r="BM259" s="44"/>
      <c r="BN259" s="44"/>
      <c r="BO259" s="44"/>
      <c r="BP259" s="44"/>
      <c r="BQ259" s="44"/>
      <c r="BR259" s="44"/>
      <c r="BS259" s="44"/>
      <c r="BT259" s="44"/>
      <c r="BU259" s="44"/>
      <c r="BV259" s="44"/>
      <c r="BW259" s="44"/>
      <c r="BX259" s="44"/>
      <c r="BY259" s="44"/>
      <c r="BZ259" s="44"/>
      <c r="CA259" s="44"/>
      <c r="CB259" s="44"/>
      <c r="CC259" s="44"/>
      <c r="CD259" s="44"/>
      <c r="CE259" s="44"/>
    </row>
    <row r="260" spans="1:83" s="22" customFormat="1" ht="13.5">
      <c r="A260" s="16" t="s">
        <v>213</v>
      </c>
      <c r="B260" s="7" t="s">
        <v>117</v>
      </c>
      <c r="C260" s="7"/>
      <c r="D260" s="7"/>
      <c r="E260" s="7"/>
      <c r="F260" s="5">
        <f>SUM(F261:F268)</f>
        <v>44174519.899999999</v>
      </c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  <c r="BF260" s="41"/>
      <c r="BG260" s="41"/>
      <c r="BH260" s="41"/>
      <c r="BI260" s="41"/>
      <c r="BJ260" s="41"/>
      <c r="BK260" s="41"/>
      <c r="BL260" s="41"/>
      <c r="BM260" s="41"/>
      <c r="BN260" s="41"/>
      <c r="BO260" s="41"/>
      <c r="BP260" s="41"/>
      <c r="BQ260" s="41"/>
      <c r="BR260" s="41"/>
      <c r="BS260" s="41"/>
      <c r="BT260" s="41"/>
      <c r="BU260" s="41"/>
      <c r="BV260" s="41"/>
      <c r="BW260" s="41"/>
      <c r="BX260" s="41"/>
      <c r="BY260" s="41"/>
      <c r="BZ260" s="41"/>
      <c r="CA260" s="41"/>
      <c r="CB260" s="41"/>
      <c r="CC260" s="41"/>
      <c r="CD260" s="41"/>
      <c r="CE260" s="41"/>
    </row>
    <row r="261" spans="1:83" s="22" customFormat="1" ht="25.5">
      <c r="A261" s="11" t="s">
        <v>439</v>
      </c>
      <c r="B261" s="7" t="s">
        <v>305</v>
      </c>
      <c r="C261" s="7" t="s">
        <v>163</v>
      </c>
      <c r="D261" s="7" t="s">
        <v>165</v>
      </c>
      <c r="E261" s="7" t="s">
        <v>177</v>
      </c>
      <c r="F261" s="5">
        <f>26220900+1384000</f>
        <v>27604900</v>
      </c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1"/>
      <c r="BD261" s="41"/>
      <c r="BE261" s="41"/>
      <c r="BF261" s="41"/>
      <c r="BG261" s="41"/>
      <c r="BH261" s="41"/>
      <c r="BI261" s="41"/>
      <c r="BJ261" s="41"/>
      <c r="BK261" s="41"/>
      <c r="BL261" s="41"/>
      <c r="BM261" s="41"/>
      <c r="BN261" s="41"/>
      <c r="BO261" s="41"/>
      <c r="BP261" s="41"/>
      <c r="BQ261" s="41"/>
      <c r="BR261" s="41"/>
      <c r="BS261" s="41"/>
      <c r="BT261" s="41"/>
      <c r="BU261" s="41"/>
      <c r="BV261" s="41"/>
      <c r="BW261" s="41"/>
      <c r="BX261" s="41"/>
      <c r="BY261" s="41"/>
      <c r="BZ261" s="41"/>
      <c r="CA261" s="41"/>
      <c r="CB261" s="41"/>
      <c r="CC261" s="41"/>
      <c r="CD261" s="41"/>
      <c r="CE261" s="41"/>
    </row>
    <row r="262" spans="1:83" s="22" customFormat="1" ht="25.5">
      <c r="A262" s="11" t="s">
        <v>440</v>
      </c>
      <c r="B262" s="7" t="s">
        <v>118</v>
      </c>
      <c r="C262" s="7" t="s">
        <v>163</v>
      </c>
      <c r="D262" s="7" t="s">
        <v>165</v>
      </c>
      <c r="E262" s="7" t="s">
        <v>177</v>
      </c>
      <c r="F262" s="5">
        <v>8214863.2000000002</v>
      </c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1"/>
      <c r="BD262" s="41"/>
      <c r="BE262" s="41"/>
      <c r="BF262" s="41"/>
      <c r="BG262" s="41"/>
      <c r="BH262" s="41"/>
      <c r="BI262" s="41"/>
      <c r="BJ262" s="41"/>
      <c r="BK262" s="41"/>
      <c r="BL262" s="41"/>
      <c r="BM262" s="41"/>
      <c r="BN262" s="41"/>
      <c r="BO262" s="41"/>
      <c r="BP262" s="41"/>
      <c r="BQ262" s="41"/>
      <c r="BR262" s="41"/>
      <c r="BS262" s="41"/>
      <c r="BT262" s="41"/>
      <c r="BU262" s="41"/>
      <c r="BV262" s="41"/>
      <c r="BW262" s="41"/>
      <c r="BX262" s="41"/>
      <c r="BY262" s="41"/>
      <c r="BZ262" s="41"/>
      <c r="CA262" s="41"/>
      <c r="CB262" s="41"/>
      <c r="CC262" s="41"/>
      <c r="CD262" s="41"/>
      <c r="CE262" s="41"/>
    </row>
    <row r="263" spans="1:83" s="22" customFormat="1" ht="25.5">
      <c r="A263" s="11" t="s">
        <v>441</v>
      </c>
      <c r="B263" s="7" t="s">
        <v>119</v>
      </c>
      <c r="C263" s="7" t="s">
        <v>163</v>
      </c>
      <c r="D263" s="7" t="s">
        <v>165</v>
      </c>
      <c r="E263" s="7" t="s">
        <v>177</v>
      </c>
      <c r="F263" s="5">
        <v>237749.9</v>
      </c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41"/>
      <c r="BC263" s="41"/>
      <c r="BD263" s="41"/>
      <c r="BE263" s="41"/>
      <c r="BF263" s="41"/>
      <c r="BG263" s="41"/>
      <c r="BH263" s="41"/>
      <c r="BI263" s="41"/>
      <c r="BJ263" s="41"/>
      <c r="BK263" s="41"/>
      <c r="BL263" s="41"/>
      <c r="BM263" s="41"/>
      <c r="BN263" s="41"/>
      <c r="BO263" s="41"/>
      <c r="BP263" s="41"/>
      <c r="BQ263" s="41"/>
      <c r="BR263" s="41"/>
      <c r="BS263" s="41"/>
      <c r="BT263" s="41"/>
      <c r="BU263" s="41"/>
      <c r="BV263" s="41"/>
      <c r="BW263" s="41"/>
      <c r="BX263" s="41"/>
      <c r="BY263" s="41"/>
      <c r="BZ263" s="41"/>
      <c r="CA263" s="41"/>
      <c r="CB263" s="41"/>
      <c r="CC263" s="41"/>
      <c r="CD263" s="41"/>
      <c r="CE263" s="41"/>
    </row>
    <row r="264" spans="1:83" s="22" customFormat="1" ht="25.5">
      <c r="A264" s="11" t="s">
        <v>442</v>
      </c>
      <c r="B264" s="7" t="s">
        <v>120</v>
      </c>
      <c r="C264" s="7" t="s">
        <v>163</v>
      </c>
      <c r="D264" s="7" t="s">
        <v>165</v>
      </c>
      <c r="E264" s="7" t="s">
        <v>177</v>
      </c>
      <c r="F264" s="5">
        <v>684897.8</v>
      </c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1"/>
      <c r="BC264" s="41"/>
      <c r="BD264" s="41"/>
      <c r="BE264" s="41"/>
      <c r="BF264" s="41"/>
      <c r="BG264" s="41"/>
      <c r="BH264" s="41"/>
      <c r="BI264" s="41"/>
      <c r="BJ264" s="41"/>
      <c r="BK264" s="41"/>
      <c r="BL264" s="41"/>
      <c r="BM264" s="41"/>
      <c r="BN264" s="41"/>
      <c r="BO264" s="41"/>
      <c r="BP264" s="41"/>
      <c r="BQ264" s="41"/>
      <c r="BR264" s="41"/>
      <c r="BS264" s="41"/>
      <c r="BT264" s="41"/>
      <c r="BU264" s="41"/>
      <c r="BV264" s="41"/>
      <c r="BW264" s="41"/>
      <c r="BX264" s="41"/>
      <c r="BY264" s="41"/>
      <c r="BZ264" s="41"/>
      <c r="CA264" s="41"/>
      <c r="CB264" s="41"/>
      <c r="CC264" s="41"/>
      <c r="CD264" s="41"/>
      <c r="CE264" s="41"/>
    </row>
    <row r="265" spans="1:83" s="22" customFormat="1" ht="25.5">
      <c r="A265" s="11" t="s">
        <v>443</v>
      </c>
      <c r="B265" s="7" t="s">
        <v>121</v>
      </c>
      <c r="C265" s="7" t="s">
        <v>163</v>
      </c>
      <c r="D265" s="7" t="s">
        <v>165</v>
      </c>
      <c r="E265" s="7" t="s">
        <v>177</v>
      </c>
      <c r="F265" s="5">
        <v>200000</v>
      </c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  <c r="BA265" s="41"/>
      <c r="BB265" s="41"/>
      <c r="BC265" s="41"/>
      <c r="BD265" s="41"/>
      <c r="BE265" s="41"/>
      <c r="BF265" s="41"/>
      <c r="BG265" s="41"/>
      <c r="BH265" s="41"/>
      <c r="BI265" s="41"/>
      <c r="BJ265" s="41"/>
      <c r="BK265" s="41"/>
      <c r="BL265" s="41"/>
      <c r="BM265" s="41"/>
      <c r="BN265" s="41"/>
      <c r="BO265" s="41"/>
      <c r="BP265" s="41"/>
      <c r="BQ265" s="41"/>
      <c r="BR265" s="41"/>
      <c r="BS265" s="41"/>
      <c r="BT265" s="41"/>
      <c r="BU265" s="41"/>
      <c r="BV265" s="41"/>
      <c r="BW265" s="41"/>
      <c r="BX265" s="41"/>
      <c r="BY265" s="41"/>
      <c r="BZ265" s="41"/>
      <c r="CA265" s="41"/>
      <c r="CB265" s="41"/>
      <c r="CC265" s="41"/>
      <c r="CD265" s="41"/>
      <c r="CE265" s="41"/>
    </row>
    <row r="266" spans="1:83" s="22" customFormat="1" ht="13.5">
      <c r="A266" s="11" t="s">
        <v>444</v>
      </c>
      <c r="B266" s="7" t="s">
        <v>122</v>
      </c>
      <c r="C266" s="7" t="s">
        <v>163</v>
      </c>
      <c r="D266" s="7" t="s">
        <v>165</v>
      </c>
      <c r="E266" s="7" t="s">
        <v>177</v>
      </c>
      <c r="F266" s="5">
        <v>1600000</v>
      </c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41"/>
      <c r="BB266" s="41"/>
      <c r="BC266" s="41"/>
      <c r="BD266" s="41"/>
      <c r="BE266" s="41"/>
      <c r="BF266" s="41"/>
      <c r="BG266" s="41"/>
      <c r="BH266" s="41"/>
      <c r="BI266" s="41"/>
      <c r="BJ266" s="41"/>
      <c r="BK266" s="41"/>
      <c r="BL266" s="41"/>
      <c r="BM266" s="41"/>
      <c r="BN266" s="41"/>
      <c r="BO266" s="41"/>
      <c r="BP266" s="41"/>
      <c r="BQ266" s="41"/>
      <c r="BR266" s="41"/>
      <c r="BS266" s="41"/>
      <c r="BT266" s="41"/>
      <c r="BU266" s="41"/>
      <c r="BV266" s="41"/>
      <c r="BW266" s="41"/>
      <c r="BX266" s="41"/>
      <c r="BY266" s="41"/>
      <c r="BZ266" s="41"/>
      <c r="CA266" s="41"/>
      <c r="CB266" s="41"/>
      <c r="CC266" s="41"/>
      <c r="CD266" s="41"/>
      <c r="CE266" s="41"/>
    </row>
    <row r="267" spans="1:83" s="22" customFormat="1" ht="25.5">
      <c r="A267" s="11" t="s">
        <v>445</v>
      </c>
      <c r="B267" s="7" t="s">
        <v>228</v>
      </c>
      <c r="C267" s="7" t="s">
        <v>163</v>
      </c>
      <c r="D267" s="7" t="s">
        <v>165</v>
      </c>
      <c r="E267" s="7" t="s">
        <v>177</v>
      </c>
      <c r="F267" s="5">
        <f>3232506+400000</f>
        <v>3632506</v>
      </c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  <c r="AV267" s="41"/>
      <c r="AW267" s="41"/>
      <c r="AX267" s="41"/>
      <c r="AY267" s="41"/>
      <c r="AZ267" s="41"/>
      <c r="BA267" s="41"/>
      <c r="BB267" s="41"/>
      <c r="BC267" s="41"/>
      <c r="BD267" s="41"/>
      <c r="BE267" s="41"/>
      <c r="BF267" s="41"/>
      <c r="BG267" s="41"/>
      <c r="BH267" s="41"/>
      <c r="BI267" s="41"/>
      <c r="BJ267" s="41"/>
      <c r="BK267" s="41"/>
      <c r="BL267" s="41"/>
      <c r="BM267" s="41"/>
      <c r="BN267" s="41"/>
      <c r="BO267" s="41"/>
      <c r="BP267" s="41"/>
      <c r="BQ267" s="41"/>
      <c r="BR267" s="41"/>
      <c r="BS267" s="41"/>
      <c r="BT267" s="41"/>
      <c r="BU267" s="41"/>
      <c r="BV267" s="41"/>
      <c r="BW267" s="41"/>
      <c r="BX267" s="41"/>
      <c r="BY267" s="41"/>
      <c r="BZ267" s="41"/>
      <c r="CA267" s="41"/>
      <c r="CB267" s="41"/>
      <c r="CC267" s="41"/>
      <c r="CD267" s="41"/>
      <c r="CE267" s="41"/>
    </row>
    <row r="268" spans="1:83" s="22" customFormat="1" ht="13.5">
      <c r="A268" s="11" t="s">
        <v>446</v>
      </c>
      <c r="B268" s="7" t="s">
        <v>294</v>
      </c>
      <c r="C268" s="7" t="s">
        <v>163</v>
      </c>
      <c r="D268" s="7" t="s">
        <v>165</v>
      </c>
      <c r="E268" s="7" t="s">
        <v>177</v>
      </c>
      <c r="F268" s="5">
        <v>1999603</v>
      </c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  <c r="AT268" s="41"/>
      <c r="AU268" s="41"/>
      <c r="AV268" s="41"/>
      <c r="AW268" s="41"/>
      <c r="AX268" s="41"/>
      <c r="AY268" s="41"/>
      <c r="AZ268" s="41"/>
      <c r="BA268" s="41"/>
      <c r="BB268" s="41"/>
      <c r="BC268" s="41"/>
      <c r="BD268" s="41"/>
      <c r="BE268" s="41"/>
      <c r="BF268" s="41"/>
      <c r="BG268" s="41"/>
      <c r="BH268" s="41"/>
      <c r="BI268" s="41"/>
      <c r="BJ268" s="41"/>
      <c r="BK268" s="41"/>
      <c r="BL268" s="41"/>
      <c r="BM268" s="41"/>
      <c r="BN268" s="41"/>
      <c r="BO268" s="41"/>
      <c r="BP268" s="41"/>
      <c r="BQ268" s="41"/>
      <c r="BR268" s="41"/>
      <c r="BS268" s="41"/>
      <c r="BT268" s="41"/>
      <c r="BU268" s="41"/>
      <c r="BV268" s="41"/>
      <c r="BW268" s="41"/>
      <c r="BX268" s="41"/>
      <c r="BY268" s="41"/>
      <c r="BZ268" s="41"/>
      <c r="CA268" s="41"/>
      <c r="CB268" s="41"/>
      <c r="CC268" s="41"/>
      <c r="CD268" s="41"/>
      <c r="CE268" s="41"/>
    </row>
    <row r="269" spans="1:83" s="21" customFormat="1" ht="25.5">
      <c r="A269" s="30" t="s">
        <v>197</v>
      </c>
      <c r="B269" s="26" t="s">
        <v>90</v>
      </c>
      <c r="C269" s="26" t="s">
        <v>164</v>
      </c>
      <c r="D269" s="26" t="s">
        <v>168</v>
      </c>
      <c r="E269" s="26"/>
      <c r="F269" s="6">
        <f t="shared" ref="F269:F270" si="6">F270</f>
        <v>800000</v>
      </c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  <c r="BD269" s="44"/>
      <c r="BE269" s="44"/>
      <c r="BF269" s="44"/>
      <c r="BG269" s="44"/>
      <c r="BH269" s="44"/>
      <c r="BI269" s="44"/>
      <c r="BJ269" s="44"/>
      <c r="BK269" s="44"/>
      <c r="BL269" s="44"/>
      <c r="BM269" s="44"/>
      <c r="BN269" s="44"/>
      <c r="BO269" s="44"/>
      <c r="BP269" s="44"/>
      <c r="BQ269" s="44"/>
      <c r="BR269" s="44"/>
      <c r="BS269" s="44"/>
      <c r="BT269" s="44"/>
      <c r="BU269" s="44"/>
      <c r="BV269" s="44"/>
      <c r="BW269" s="44"/>
      <c r="BX269" s="44"/>
      <c r="BY269" s="44"/>
      <c r="BZ269" s="44"/>
      <c r="CA269" s="44"/>
      <c r="CB269" s="44"/>
      <c r="CC269" s="44"/>
      <c r="CD269" s="44"/>
      <c r="CE269" s="44"/>
    </row>
    <row r="270" spans="1:83" s="22" customFormat="1" ht="13.5">
      <c r="A270" s="16" t="s">
        <v>87</v>
      </c>
      <c r="B270" s="7" t="s">
        <v>91</v>
      </c>
      <c r="C270" s="7"/>
      <c r="D270" s="7"/>
      <c r="E270" s="7"/>
      <c r="F270" s="5">
        <f t="shared" si="6"/>
        <v>800000</v>
      </c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  <c r="BA270" s="41"/>
      <c r="BB270" s="41"/>
      <c r="BC270" s="41"/>
      <c r="BD270" s="41"/>
      <c r="BE270" s="41"/>
      <c r="BF270" s="41"/>
      <c r="BG270" s="41"/>
      <c r="BH270" s="41"/>
      <c r="BI270" s="41"/>
      <c r="BJ270" s="41"/>
      <c r="BK270" s="41"/>
      <c r="BL270" s="41"/>
      <c r="BM270" s="41"/>
      <c r="BN270" s="41"/>
      <c r="BO270" s="41"/>
      <c r="BP270" s="41"/>
      <c r="BQ270" s="41"/>
      <c r="BR270" s="41"/>
      <c r="BS270" s="41"/>
      <c r="BT270" s="41"/>
      <c r="BU270" s="41"/>
      <c r="BV270" s="41"/>
      <c r="BW270" s="41"/>
      <c r="BX270" s="41"/>
      <c r="BY270" s="41"/>
      <c r="BZ270" s="41"/>
      <c r="CA270" s="41"/>
      <c r="CB270" s="41"/>
      <c r="CC270" s="41"/>
      <c r="CD270" s="41"/>
      <c r="CE270" s="41"/>
    </row>
    <row r="271" spans="1:83" s="22" customFormat="1" ht="25.5">
      <c r="A271" s="11" t="s">
        <v>425</v>
      </c>
      <c r="B271" s="7" t="s">
        <v>130</v>
      </c>
      <c r="C271" s="7" t="s">
        <v>164</v>
      </c>
      <c r="D271" s="7" t="s">
        <v>168</v>
      </c>
      <c r="E271" s="7" t="s">
        <v>177</v>
      </c>
      <c r="F271" s="5">
        <v>800000</v>
      </c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  <c r="BA271" s="41"/>
      <c r="BB271" s="41"/>
      <c r="BC271" s="41"/>
      <c r="BD271" s="41"/>
      <c r="BE271" s="41"/>
      <c r="BF271" s="41"/>
      <c r="BG271" s="41"/>
      <c r="BH271" s="41"/>
      <c r="BI271" s="41"/>
      <c r="BJ271" s="41"/>
      <c r="BK271" s="41"/>
      <c r="BL271" s="41"/>
      <c r="BM271" s="41"/>
      <c r="BN271" s="41"/>
      <c r="BO271" s="41"/>
      <c r="BP271" s="41"/>
      <c r="BQ271" s="41"/>
      <c r="BR271" s="41"/>
      <c r="BS271" s="41"/>
      <c r="BT271" s="41"/>
      <c r="BU271" s="41"/>
      <c r="BV271" s="41"/>
      <c r="BW271" s="41"/>
      <c r="BX271" s="41"/>
      <c r="BY271" s="41"/>
      <c r="BZ271" s="41"/>
      <c r="CA271" s="41"/>
      <c r="CB271" s="41"/>
      <c r="CC271" s="41"/>
      <c r="CD271" s="41"/>
      <c r="CE271" s="41"/>
    </row>
    <row r="272" spans="1:83" s="21" customFormat="1" ht="13.5">
      <c r="A272" s="30" t="s">
        <v>214</v>
      </c>
      <c r="B272" s="26" t="s">
        <v>89</v>
      </c>
      <c r="C272" s="26"/>
      <c r="D272" s="26"/>
      <c r="E272" s="26"/>
      <c r="F272" s="6">
        <f>F282+F290+F294+F276+F288+F273+F274+F275</f>
        <v>44635311.659999996</v>
      </c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  <c r="AU272" s="44"/>
      <c r="AV272" s="44"/>
      <c r="AW272" s="44"/>
      <c r="AX272" s="44"/>
      <c r="AY272" s="44"/>
      <c r="AZ272" s="44"/>
      <c r="BA272" s="44"/>
      <c r="BB272" s="44"/>
      <c r="BC272" s="44"/>
      <c r="BD272" s="44"/>
      <c r="BE272" s="44"/>
      <c r="BF272" s="44"/>
      <c r="BG272" s="44"/>
      <c r="BH272" s="44"/>
      <c r="BI272" s="44"/>
      <c r="BJ272" s="44"/>
      <c r="BK272" s="44"/>
      <c r="BL272" s="44"/>
      <c r="BM272" s="44"/>
      <c r="BN272" s="44"/>
      <c r="BO272" s="44"/>
      <c r="BP272" s="44"/>
      <c r="BQ272" s="44"/>
      <c r="BR272" s="44"/>
      <c r="BS272" s="44"/>
      <c r="BT272" s="44"/>
      <c r="BU272" s="44"/>
      <c r="BV272" s="44"/>
      <c r="BW272" s="44"/>
      <c r="BX272" s="44"/>
      <c r="BY272" s="44"/>
      <c r="BZ272" s="44"/>
      <c r="CA272" s="44"/>
      <c r="CB272" s="44"/>
      <c r="CC272" s="44"/>
      <c r="CD272" s="44"/>
      <c r="CE272" s="44"/>
    </row>
    <row r="273" spans="1:83" s="21" customFormat="1" ht="46.5" customHeight="1">
      <c r="A273" s="11" t="s">
        <v>570</v>
      </c>
      <c r="B273" s="7" t="s">
        <v>567</v>
      </c>
      <c r="C273" s="7" t="s">
        <v>168</v>
      </c>
      <c r="D273" s="7" t="s">
        <v>161</v>
      </c>
      <c r="E273" s="7" t="s">
        <v>177</v>
      </c>
      <c r="F273" s="5">
        <v>1187354</v>
      </c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  <c r="BD273" s="44"/>
      <c r="BE273" s="44"/>
      <c r="BF273" s="44"/>
      <c r="BG273" s="44"/>
      <c r="BH273" s="44"/>
      <c r="BI273" s="44"/>
      <c r="BJ273" s="44"/>
      <c r="BK273" s="44"/>
      <c r="BL273" s="44"/>
      <c r="BM273" s="44"/>
      <c r="BN273" s="44"/>
      <c r="BO273" s="44"/>
      <c r="BP273" s="44"/>
      <c r="BQ273" s="44"/>
      <c r="BR273" s="44"/>
      <c r="BS273" s="44"/>
      <c r="BT273" s="44"/>
      <c r="BU273" s="44"/>
      <c r="BV273" s="44"/>
      <c r="BW273" s="44"/>
      <c r="BX273" s="44"/>
      <c r="BY273" s="44"/>
      <c r="BZ273" s="44"/>
      <c r="CA273" s="44"/>
      <c r="CB273" s="44"/>
      <c r="CC273" s="44"/>
      <c r="CD273" s="44"/>
      <c r="CE273" s="44"/>
    </row>
    <row r="274" spans="1:83" s="21" customFormat="1" ht="48.75" customHeight="1">
      <c r="A274" s="51" t="s">
        <v>571</v>
      </c>
      <c r="B274" s="7" t="s">
        <v>568</v>
      </c>
      <c r="C274" s="7" t="s">
        <v>168</v>
      </c>
      <c r="D274" s="7" t="s">
        <v>161</v>
      </c>
      <c r="E274" s="7" t="s">
        <v>177</v>
      </c>
      <c r="F274" s="5">
        <v>3644024</v>
      </c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  <c r="AT274" s="44"/>
      <c r="AU274" s="44"/>
      <c r="AV274" s="44"/>
      <c r="AW274" s="44"/>
      <c r="AX274" s="44"/>
      <c r="AY274" s="44"/>
      <c r="AZ274" s="44"/>
      <c r="BA274" s="44"/>
      <c r="BB274" s="44"/>
      <c r="BC274" s="44"/>
      <c r="BD274" s="44"/>
      <c r="BE274" s="44"/>
      <c r="BF274" s="44"/>
      <c r="BG274" s="44"/>
      <c r="BH274" s="44"/>
      <c r="BI274" s="44"/>
      <c r="BJ274" s="44"/>
      <c r="BK274" s="44"/>
      <c r="BL274" s="44"/>
      <c r="BM274" s="44"/>
      <c r="BN274" s="44"/>
      <c r="BO274" s="44"/>
      <c r="BP274" s="44"/>
      <c r="BQ274" s="44"/>
      <c r="BR274" s="44"/>
      <c r="BS274" s="44"/>
      <c r="BT274" s="44"/>
      <c r="BU274" s="44"/>
      <c r="BV274" s="44"/>
      <c r="BW274" s="44"/>
      <c r="BX274" s="44"/>
      <c r="BY274" s="44"/>
      <c r="BZ274" s="44"/>
      <c r="CA274" s="44"/>
      <c r="CB274" s="44"/>
      <c r="CC274" s="44"/>
      <c r="CD274" s="44"/>
      <c r="CE274" s="44"/>
    </row>
    <row r="275" spans="1:83" s="21" customFormat="1" ht="36.75" customHeight="1">
      <c r="A275" s="11" t="s">
        <v>572</v>
      </c>
      <c r="B275" s="7" t="s">
        <v>569</v>
      </c>
      <c r="C275" s="7" t="s">
        <v>168</v>
      </c>
      <c r="D275" s="7" t="s">
        <v>161</v>
      </c>
      <c r="E275" s="7" t="s">
        <v>177</v>
      </c>
      <c r="F275" s="5">
        <v>1300000</v>
      </c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  <c r="BT275" s="44"/>
      <c r="BU275" s="44"/>
      <c r="BV275" s="44"/>
      <c r="BW275" s="44"/>
      <c r="BX275" s="44"/>
      <c r="BY275" s="44"/>
      <c r="BZ275" s="44"/>
      <c r="CA275" s="44"/>
      <c r="CB275" s="44"/>
      <c r="CC275" s="44"/>
      <c r="CD275" s="44"/>
      <c r="CE275" s="44"/>
    </row>
    <row r="276" spans="1:83" s="22" customFormat="1" ht="13.5">
      <c r="A276" s="11" t="s">
        <v>4</v>
      </c>
      <c r="B276" s="7" t="s">
        <v>127</v>
      </c>
      <c r="C276" s="7"/>
      <c r="D276" s="7"/>
      <c r="E276" s="7"/>
      <c r="F276" s="5">
        <f>SUM(F277:F281)</f>
        <v>12782517.050000001</v>
      </c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41"/>
      <c r="BC276" s="41"/>
      <c r="BD276" s="41"/>
      <c r="BE276" s="41"/>
      <c r="BF276" s="41"/>
      <c r="BG276" s="41"/>
      <c r="BH276" s="41"/>
      <c r="BI276" s="41"/>
      <c r="BJ276" s="41"/>
      <c r="BK276" s="41"/>
      <c r="BL276" s="41"/>
      <c r="BM276" s="41"/>
      <c r="BN276" s="41"/>
      <c r="BO276" s="41"/>
      <c r="BP276" s="41"/>
      <c r="BQ276" s="41"/>
      <c r="BR276" s="41"/>
      <c r="BS276" s="41"/>
      <c r="BT276" s="41"/>
      <c r="BU276" s="41"/>
      <c r="BV276" s="41"/>
      <c r="BW276" s="41"/>
      <c r="BX276" s="41"/>
      <c r="BY276" s="41"/>
      <c r="BZ276" s="41"/>
      <c r="CA276" s="41"/>
      <c r="CB276" s="41"/>
      <c r="CC276" s="41"/>
      <c r="CD276" s="41"/>
      <c r="CE276" s="41"/>
    </row>
    <row r="277" spans="1:83" s="22" customFormat="1" ht="51">
      <c r="A277" s="29" t="s">
        <v>334</v>
      </c>
      <c r="B277" s="7" t="s">
        <v>128</v>
      </c>
      <c r="C277" s="7" t="s">
        <v>168</v>
      </c>
      <c r="D277" s="7" t="s">
        <v>168</v>
      </c>
      <c r="E277" s="7" t="s">
        <v>176</v>
      </c>
      <c r="F277" s="5">
        <f>11280106.2+264240.88</f>
        <v>11544347.08</v>
      </c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41"/>
      <c r="AO277" s="41"/>
      <c r="AP277" s="41"/>
      <c r="AQ277" s="41"/>
      <c r="AR277" s="41"/>
      <c r="AS277" s="41"/>
      <c r="AT277" s="41"/>
      <c r="AU277" s="41"/>
      <c r="AV277" s="41"/>
      <c r="AW277" s="41"/>
      <c r="AX277" s="41"/>
      <c r="AY277" s="41"/>
      <c r="AZ277" s="41"/>
      <c r="BA277" s="41"/>
      <c r="BB277" s="41"/>
      <c r="BC277" s="41"/>
      <c r="BD277" s="41"/>
      <c r="BE277" s="41"/>
      <c r="BF277" s="41"/>
      <c r="BG277" s="41"/>
      <c r="BH277" s="41"/>
      <c r="BI277" s="41"/>
      <c r="BJ277" s="41"/>
      <c r="BK277" s="41"/>
      <c r="BL277" s="41"/>
      <c r="BM277" s="41"/>
      <c r="BN277" s="41"/>
      <c r="BO277" s="41"/>
      <c r="BP277" s="41"/>
      <c r="BQ277" s="41"/>
      <c r="BR277" s="41"/>
      <c r="BS277" s="41"/>
      <c r="BT277" s="41"/>
      <c r="BU277" s="41"/>
      <c r="BV277" s="41"/>
      <c r="BW277" s="41"/>
      <c r="BX277" s="41"/>
      <c r="BY277" s="41"/>
      <c r="BZ277" s="41"/>
      <c r="CA277" s="41"/>
      <c r="CB277" s="41"/>
      <c r="CC277" s="41"/>
      <c r="CD277" s="41"/>
      <c r="CE277" s="41"/>
    </row>
    <row r="278" spans="1:83" s="22" customFormat="1" ht="32.25" customHeight="1">
      <c r="A278" s="11" t="s">
        <v>354</v>
      </c>
      <c r="B278" s="7" t="s">
        <v>128</v>
      </c>
      <c r="C278" s="7" t="s">
        <v>168</v>
      </c>
      <c r="D278" s="7" t="s">
        <v>168</v>
      </c>
      <c r="E278" s="7" t="s">
        <v>177</v>
      </c>
      <c r="F278" s="5">
        <v>1044219.97</v>
      </c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41"/>
      <c r="AO278" s="41"/>
      <c r="AP278" s="41"/>
      <c r="AQ278" s="41"/>
      <c r="AR278" s="41"/>
      <c r="AS278" s="41"/>
      <c r="AT278" s="41"/>
      <c r="AU278" s="41"/>
      <c r="AV278" s="41"/>
      <c r="AW278" s="41"/>
      <c r="AX278" s="41"/>
      <c r="AY278" s="41"/>
      <c r="AZ278" s="41"/>
      <c r="BA278" s="41"/>
      <c r="BB278" s="41"/>
      <c r="BC278" s="41"/>
      <c r="BD278" s="41"/>
      <c r="BE278" s="41"/>
      <c r="BF278" s="41"/>
      <c r="BG278" s="41"/>
      <c r="BH278" s="41"/>
      <c r="BI278" s="41"/>
      <c r="BJ278" s="41"/>
      <c r="BK278" s="41"/>
      <c r="BL278" s="41"/>
      <c r="BM278" s="41"/>
      <c r="BN278" s="41"/>
      <c r="BO278" s="41"/>
      <c r="BP278" s="41"/>
      <c r="BQ278" s="41"/>
      <c r="BR278" s="41"/>
      <c r="BS278" s="41"/>
      <c r="BT278" s="41"/>
      <c r="BU278" s="41"/>
      <c r="BV278" s="41"/>
      <c r="BW278" s="41"/>
      <c r="BX278" s="41"/>
      <c r="BY278" s="41"/>
      <c r="BZ278" s="41"/>
      <c r="CA278" s="41"/>
      <c r="CB278" s="41"/>
      <c r="CC278" s="41"/>
      <c r="CD278" s="41"/>
      <c r="CE278" s="41"/>
    </row>
    <row r="279" spans="1:83" s="22" customFormat="1" ht="25.5">
      <c r="A279" s="11" t="s">
        <v>405</v>
      </c>
      <c r="B279" s="7" t="s">
        <v>128</v>
      </c>
      <c r="C279" s="7" t="s">
        <v>168</v>
      </c>
      <c r="D279" s="7" t="s">
        <v>168</v>
      </c>
      <c r="E279" s="7" t="s">
        <v>180</v>
      </c>
      <c r="F279" s="5">
        <f>6350+125000</f>
        <v>131350</v>
      </c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41"/>
      <c r="BC279" s="41"/>
      <c r="BD279" s="41"/>
      <c r="BE279" s="41"/>
      <c r="BF279" s="41"/>
      <c r="BG279" s="41"/>
      <c r="BH279" s="41"/>
      <c r="BI279" s="41"/>
      <c r="BJ279" s="41"/>
      <c r="BK279" s="41"/>
      <c r="BL279" s="41"/>
      <c r="BM279" s="41"/>
      <c r="BN279" s="41"/>
      <c r="BO279" s="41"/>
      <c r="BP279" s="41"/>
      <c r="BQ279" s="41"/>
      <c r="BR279" s="41"/>
      <c r="BS279" s="41"/>
      <c r="BT279" s="41"/>
      <c r="BU279" s="41"/>
      <c r="BV279" s="41"/>
      <c r="BW279" s="41"/>
      <c r="BX279" s="41"/>
      <c r="BY279" s="41"/>
      <c r="BZ279" s="41"/>
      <c r="CA279" s="41"/>
      <c r="CB279" s="41"/>
      <c r="CC279" s="41"/>
      <c r="CD279" s="41"/>
      <c r="CE279" s="41"/>
    </row>
    <row r="280" spans="1:83" s="22" customFormat="1" ht="51">
      <c r="A280" s="29" t="s">
        <v>437</v>
      </c>
      <c r="B280" s="7" t="s">
        <v>245</v>
      </c>
      <c r="C280" s="7" t="s">
        <v>168</v>
      </c>
      <c r="D280" s="7" t="s">
        <v>168</v>
      </c>
      <c r="E280" s="7" t="s">
        <v>176</v>
      </c>
      <c r="F280" s="5">
        <v>44660</v>
      </c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41"/>
      <c r="AO280" s="41"/>
      <c r="AP280" s="41"/>
      <c r="AQ280" s="41"/>
      <c r="AR280" s="41"/>
      <c r="AS280" s="41"/>
      <c r="AT280" s="41"/>
      <c r="AU280" s="41"/>
      <c r="AV280" s="41"/>
      <c r="AW280" s="41"/>
      <c r="AX280" s="41"/>
      <c r="AY280" s="41"/>
      <c r="AZ280" s="41"/>
      <c r="BA280" s="41"/>
      <c r="BB280" s="41"/>
      <c r="BC280" s="41"/>
      <c r="BD280" s="41"/>
      <c r="BE280" s="41"/>
      <c r="BF280" s="41"/>
      <c r="BG280" s="41"/>
      <c r="BH280" s="41"/>
      <c r="BI280" s="41"/>
      <c r="BJ280" s="41"/>
      <c r="BK280" s="41"/>
      <c r="BL280" s="41"/>
      <c r="BM280" s="41"/>
      <c r="BN280" s="41"/>
      <c r="BO280" s="41"/>
      <c r="BP280" s="41"/>
      <c r="BQ280" s="41"/>
      <c r="BR280" s="41"/>
      <c r="BS280" s="41"/>
      <c r="BT280" s="41"/>
      <c r="BU280" s="41"/>
      <c r="BV280" s="41"/>
      <c r="BW280" s="41"/>
      <c r="BX280" s="41"/>
      <c r="BY280" s="41"/>
      <c r="BZ280" s="41"/>
      <c r="CA280" s="41"/>
      <c r="CB280" s="41"/>
      <c r="CC280" s="41"/>
      <c r="CD280" s="41"/>
      <c r="CE280" s="41"/>
    </row>
    <row r="281" spans="1:83" s="22" customFormat="1" ht="38.25">
      <c r="A281" s="11" t="s">
        <v>438</v>
      </c>
      <c r="B281" s="7" t="s">
        <v>245</v>
      </c>
      <c r="C281" s="7" t="s">
        <v>168</v>
      </c>
      <c r="D281" s="7" t="s">
        <v>168</v>
      </c>
      <c r="E281" s="7" t="s">
        <v>177</v>
      </c>
      <c r="F281" s="5">
        <v>17940</v>
      </c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41"/>
      <c r="AO281" s="41"/>
      <c r="AP281" s="41"/>
      <c r="AQ281" s="41"/>
      <c r="AR281" s="41"/>
      <c r="AS281" s="41"/>
      <c r="AT281" s="41"/>
      <c r="AU281" s="41"/>
      <c r="AV281" s="41"/>
      <c r="AW281" s="41"/>
      <c r="AX281" s="41"/>
      <c r="AY281" s="41"/>
      <c r="AZ281" s="41"/>
      <c r="BA281" s="41"/>
      <c r="BB281" s="41"/>
      <c r="BC281" s="41"/>
      <c r="BD281" s="41"/>
      <c r="BE281" s="41"/>
      <c r="BF281" s="41"/>
      <c r="BG281" s="41"/>
      <c r="BH281" s="41"/>
      <c r="BI281" s="41"/>
      <c r="BJ281" s="41"/>
      <c r="BK281" s="41"/>
      <c r="BL281" s="41"/>
      <c r="BM281" s="41"/>
      <c r="BN281" s="41"/>
      <c r="BO281" s="41"/>
      <c r="BP281" s="41"/>
      <c r="BQ281" s="41"/>
      <c r="BR281" s="41"/>
      <c r="BS281" s="41"/>
      <c r="BT281" s="41"/>
      <c r="BU281" s="41"/>
      <c r="BV281" s="41"/>
      <c r="BW281" s="41"/>
      <c r="BX281" s="41"/>
      <c r="BY281" s="41"/>
      <c r="BZ281" s="41"/>
      <c r="CA281" s="41"/>
      <c r="CB281" s="41"/>
      <c r="CC281" s="41"/>
      <c r="CD281" s="41"/>
      <c r="CE281" s="41"/>
    </row>
    <row r="282" spans="1:83" s="22" customFormat="1" ht="13.5">
      <c r="A282" s="16" t="s">
        <v>87</v>
      </c>
      <c r="B282" s="7" t="s">
        <v>129</v>
      </c>
      <c r="C282" s="7"/>
      <c r="D282" s="7"/>
      <c r="E282" s="7"/>
      <c r="F282" s="5">
        <f>F283+F284+F285+F286+F287</f>
        <v>14235220.140000001</v>
      </c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41"/>
      <c r="AO282" s="41"/>
      <c r="AP282" s="41"/>
      <c r="AQ282" s="41"/>
      <c r="AR282" s="41"/>
      <c r="AS282" s="41"/>
      <c r="AT282" s="41"/>
      <c r="AU282" s="41"/>
      <c r="AV282" s="41"/>
      <c r="AW282" s="41"/>
      <c r="AX282" s="41"/>
      <c r="AY282" s="41"/>
      <c r="AZ282" s="41"/>
      <c r="BA282" s="41"/>
      <c r="BB282" s="41"/>
      <c r="BC282" s="41"/>
      <c r="BD282" s="41"/>
      <c r="BE282" s="41"/>
      <c r="BF282" s="41"/>
      <c r="BG282" s="41"/>
      <c r="BH282" s="41"/>
      <c r="BI282" s="41"/>
      <c r="BJ282" s="41"/>
      <c r="BK282" s="41"/>
      <c r="BL282" s="41"/>
      <c r="BM282" s="41"/>
      <c r="BN282" s="41"/>
      <c r="BO282" s="41"/>
      <c r="BP282" s="41"/>
      <c r="BQ282" s="41"/>
      <c r="BR282" s="41"/>
      <c r="BS282" s="41"/>
      <c r="BT282" s="41"/>
      <c r="BU282" s="41"/>
      <c r="BV282" s="41"/>
      <c r="BW282" s="41"/>
      <c r="BX282" s="41"/>
      <c r="BY282" s="41"/>
      <c r="BZ282" s="41"/>
      <c r="CA282" s="41"/>
      <c r="CB282" s="41"/>
      <c r="CC282" s="41"/>
      <c r="CD282" s="41"/>
      <c r="CE282" s="41"/>
    </row>
    <row r="283" spans="1:83" s="22" customFormat="1" ht="38.25">
      <c r="A283" s="29" t="s">
        <v>429</v>
      </c>
      <c r="B283" s="7" t="s">
        <v>306</v>
      </c>
      <c r="C283" s="7" t="s">
        <v>163</v>
      </c>
      <c r="D283" s="7" t="s">
        <v>168</v>
      </c>
      <c r="E283" s="7" t="s">
        <v>177</v>
      </c>
      <c r="F283" s="5">
        <v>654200</v>
      </c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41"/>
      <c r="AO283" s="41"/>
      <c r="AP283" s="41"/>
      <c r="AQ283" s="41"/>
      <c r="AR283" s="41"/>
      <c r="AS283" s="41"/>
      <c r="AT283" s="41"/>
      <c r="AU283" s="41"/>
      <c r="AV283" s="41"/>
      <c r="AW283" s="41"/>
      <c r="AX283" s="41"/>
      <c r="AY283" s="41"/>
      <c r="AZ283" s="41"/>
      <c r="BA283" s="41"/>
      <c r="BB283" s="41"/>
      <c r="BC283" s="41"/>
      <c r="BD283" s="41"/>
      <c r="BE283" s="41"/>
      <c r="BF283" s="41"/>
      <c r="BG283" s="41"/>
      <c r="BH283" s="41"/>
      <c r="BI283" s="41"/>
      <c r="BJ283" s="41"/>
      <c r="BK283" s="41"/>
      <c r="BL283" s="41"/>
      <c r="BM283" s="41"/>
      <c r="BN283" s="41"/>
      <c r="BO283" s="41"/>
      <c r="BP283" s="41"/>
      <c r="BQ283" s="41"/>
      <c r="BR283" s="41"/>
      <c r="BS283" s="41"/>
      <c r="BT283" s="41"/>
      <c r="BU283" s="41"/>
      <c r="BV283" s="41"/>
      <c r="BW283" s="41"/>
      <c r="BX283" s="41"/>
      <c r="BY283" s="41"/>
      <c r="BZ283" s="41"/>
      <c r="CA283" s="41"/>
      <c r="CB283" s="41"/>
      <c r="CC283" s="41"/>
      <c r="CD283" s="41"/>
      <c r="CE283" s="41"/>
    </row>
    <row r="284" spans="1:83" s="22" customFormat="1" ht="25.5">
      <c r="A284" s="11" t="s">
        <v>430</v>
      </c>
      <c r="B284" s="7" t="s">
        <v>124</v>
      </c>
      <c r="C284" s="7" t="s">
        <v>168</v>
      </c>
      <c r="D284" s="7" t="s">
        <v>161</v>
      </c>
      <c r="E284" s="7" t="s">
        <v>177</v>
      </c>
      <c r="F284" s="5">
        <v>1300000</v>
      </c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41"/>
      <c r="AO284" s="41"/>
      <c r="AP284" s="41"/>
      <c r="AQ284" s="41"/>
      <c r="AR284" s="41"/>
      <c r="AS284" s="41"/>
      <c r="AT284" s="41"/>
      <c r="AU284" s="41"/>
      <c r="AV284" s="41"/>
      <c r="AW284" s="41"/>
      <c r="AX284" s="41"/>
      <c r="AY284" s="41"/>
      <c r="AZ284" s="41"/>
      <c r="BA284" s="41"/>
      <c r="BB284" s="41"/>
      <c r="BC284" s="41"/>
      <c r="BD284" s="41"/>
      <c r="BE284" s="41"/>
      <c r="BF284" s="41"/>
      <c r="BG284" s="41"/>
      <c r="BH284" s="41"/>
      <c r="BI284" s="41"/>
      <c r="BJ284" s="41"/>
      <c r="BK284" s="41"/>
      <c r="BL284" s="41"/>
      <c r="BM284" s="41"/>
      <c r="BN284" s="41"/>
      <c r="BO284" s="41"/>
      <c r="BP284" s="41"/>
      <c r="BQ284" s="41"/>
      <c r="BR284" s="41"/>
      <c r="BS284" s="41"/>
      <c r="BT284" s="41"/>
      <c r="BU284" s="41"/>
      <c r="BV284" s="41"/>
      <c r="BW284" s="41"/>
      <c r="BX284" s="41"/>
      <c r="BY284" s="41"/>
      <c r="BZ284" s="41"/>
      <c r="CA284" s="41"/>
      <c r="CB284" s="41"/>
      <c r="CC284" s="41"/>
      <c r="CD284" s="41"/>
      <c r="CE284" s="41"/>
    </row>
    <row r="285" spans="1:83" s="22" customFormat="1" ht="13.5">
      <c r="A285" s="11" t="s">
        <v>431</v>
      </c>
      <c r="B285" s="7" t="s">
        <v>125</v>
      </c>
      <c r="C285" s="7" t="s">
        <v>168</v>
      </c>
      <c r="D285" s="7" t="s">
        <v>161</v>
      </c>
      <c r="E285" s="7" t="s">
        <v>177</v>
      </c>
      <c r="F285" s="5">
        <v>5715493.3799999999</v>
      </c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41"/>
      <c r="AO285" s="41"/>
      <c r="AP285" s="41"/>
      <c r="AQ285" s="41"/>
      <c r="AR285" s="41"/>
      <c r="AS285" s="41"/>
      <c r="AT285" s="41"/>
      <c r="AU285" s="41"/>
      <c r="AV285" s="41"/>
      <c r="AW285" s="41"/>
      <c r="AX285" s="41"/>
      <c r="AY285" s="41"/>
      <c r="AZ285" s="41"/>
      <c r="BA285" s="41"/>
      <c r="BB285" s="41"/>
      <c r="BC285" s="41"/>
      <c r="BD285" s="41"/>
      <c r="BE285" s="41"/>
      <c r="BF285" s="41"/>
      <c r="BG285" s="41"/>
      <c r="BH285" s="41"/>
      <c r="BI285" s="41"/>
      <c r="BJ285" s="41"/>
      <c r="BK285" s="41"/>
      <c r="BL285" s="41"/>
      <c r="BM285" s="41"/>
      <c r="BN285" s="41"/>
      <c r="BO285" s="41"/>
      <c r="BP285" s="41"/>
      <c r="BQ285" s="41"/>
      <c r="BR285" s="41"/>
      <c r="BS285" s="41"/>
      <c r="BT285" s="41"/>
      <c r="BU285" s="41"/>
      <c r="BV285" s="41"/>
      <c r="BW285" s="41"/>
      <c r="BX285" s="41"/>
      <c r="BY285" s="41"/>
      <c r="BZ285" s="41"/>
      <c r="CA285" s="41"/>
      <c r="CB285" s="41"/>
      <c r="CC285" s="41"/>
      <c r="CD285" s="41"/>
      <c r="CE285" s="41"/>
    </row>
    <row r="286" spans="1:83" s="22" customFormat="1" ht="25.5">
      <c r="A286" s="11" t="s">
        <v>432</v>
      </c>
      <c r="B286" s="7" t="s">
        <v>126</v>
      </c>
      <c r="C286" s="7" t="s">
        <v>168</v>
      </c>
      <c r="D286" s="7" t="s">
        <v>161</v>
      </c>
      <c r="E286" s="7" t="s">
        <v>177</v>
      </c>
      <c r="F286" s="5">
        <f>5825526.76+300000+400000</f>
        <v>6525526.7599999998</v>
      </c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41"/>
      <c r="AO286" s="41"/>
      <c r="AP286" s="41"/>
      <c r="AQ286" s="41"/>
      <c r="AR286" s="41"/>
      <c r="AS286" s="41"/>
      <c r="AT286" s="41"/>
      <c r="AU286" s="41"/>
      <c r="AV286" s="41"/>
      <c r="AW286" s="41"/>
      <c r="AX286" s="41"/>
      <c r="AY286" s="41"/>
      <c r="AZ286" s="41"/>
      <c r="BA286" s="41"/>
      <c r="BB286" s="41"/>
      <c r="BC286" s="41"/>
      <c r="BD286" s="41"/>
      <c r="BE286" s="41"/>
      <c r="BF286" s="41"/>
      <c r="BG286" s="41"/>
      <c r="BH286" s="41"/>
      <c r="BI286" s="41"/>
      <c r="BJ286" s="41"/>
      <c r="BK286" s="41"/>
      <c r="BL286" s="41"/>
      <c r="BM286" s="41"/>
      <c r="BN286" s="41"/>
      <c r="BO286" s="41"/>
      <c r="BP286" s="41"/>
      <c r="BQ286" s="41"/>
      <c r="BR286" s="41"/>
      <c r="BS286" s="41"/>
      <c r="BT286" s="41"/>
      <c r="BU286" s="41"/>
      <c r="BV286" s="41"/>
      <c r="BW286" s="41"/>
      <c r="BX286" s="41"/>
      <c r="BY286" s="41"/>
      <c r="BZ286" s="41"/>
      <c r="CA286" s="41"/>
      <c r="CB286" s="41"/>
      <c r="CC286" s="41"/>
      <c r="CD286" s="41"/>
      <c r="CE286" s="41"/>
    </row>
    <row r="287" spans="1:83" s="22" customFormat="1" ht="25.5">
      <c r="A287" s="29" t="s">
        <v>573</v>
      </c>
      <c r="B287" s="7" t="s">
        <v>126</v>
      </c>
      <c r="C287" s="7" t="s">
        <v>168</v>
      </c>
      <c r="D287" s="7" t="s">
        <v>161</v>
      </c>
      <c r="E287" s="7" t="s">
        <v>181</v>
      </c>
      <c r="F287" s="5">
        <v>40000</v>
      </c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41"/>
      <c r="AO287" s="41"/>
      <c r="AP287" s="41"/>
      <c r="AQ287" s="41"/>
      <c r="AR287" s="41"/>
      <c r="AS287" s="41"/>
      <c r="AT287" s="41"/>
      <c r="AU287" s="41"/>
      <c r="AV287" s="41"/>
      <c r="AW287" s="41"/>
      <c r="AX287" s="41"/>
      <c r="AY287" s="41"/>
      <c r="AZ287" s="41"/>
      <c r="BA287" s="41"/>
      <c r="BB287" s="41"/>
      <c r="BC287" s="41"/>
      <c r="BD287" s="41"/>
      <c r="BE287" s="41"/>
      <c r="BF287" s="41"/>
      <c r="BG287" s="41"/>
      <c r="BH287" s="41"/>
      <c r="BI287" s="41"/>
      <c r="BJ287" s="41"/>
      <c r="BK287" s="41"/>
      <c r="BL287" s="41"/>
      <c r="BM287" s="41"/>
      <c r="BN287" s="41"/>
      <c r="BO287" s="41"/>
      <c r="BP287" s="41"/>
      <c r="BQ287" s="41"/>
      <c r="BR287" s="41"/>
      <c r="BS287" s="41"/>
      <c r="BT287" s="41"/>
      <c r="BU287" s="41"/>
      <c r="BV287" s="41"/>
      <c r="BW287" s="41"/>
      <c r="BX287" s="41"/>
      <c r="BY287" s="41"/>
      <c r="BZ287" s="41"/>
      <c r="CA287" s="41"/>
      <c r="CB287" s="41"/>
      <c r="CC287" s="41"/>
      <c r="CD287" s="41"/>
      <c r="CE287" s="41"/>
    </row>
    <row r="288" spans="1:83" s="22" customFormat="1" ht="13.5">
      <c r="A288" s="29" t="s">
        <v>179</v>
      </c>
      <c r="B288" s="7" t="s">
        <v>524</v>
      </c>
      <c r="C288" s="7"/>
      <c r="D288" s="7"/>
      <c r="E288" s="7"/>
      <c r="F288" s="5">
        <f>F289</f>
        <v>1525395</v>
      </c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41"/>
      <c r="AO288" s="41"/>
      <c r="AP288" s="41"/>
      <c r="AQ288" s="41"/>
      <c r="AR288" s="41"/>
      <c r="AS288" s="41"/>
      <c r="AT288" s="41"/>
      <c r="AU288" s="41"/>
      <c r="AV288" s="41"/>
      <c r="AW288" s="41"/>
      <c r="AX288" s="41"/>
      <c r="AY288" s="41"/>
      <c r="AZ288" s="41"/>
      <c r="BA288" s="41"/>
      <c r="BB288" s="41"/>
      <c r="BC288" s="41"/>
      <c r="BD288" s="41"/>
      <c r="BE288" s="41"/>
      <c r="BF288" s="41"/>
      <c r="BG288" s="41"/>
      <c r="BH288" s="41"/>
      <c r="BI288" s="41"/>
      <c r="BJ288" s="41"/>
      <c r="BK288" s="41"/>
      <c r="BL288" s="41"/>
      <c r="BM288" s="41"/>
      <c r="BN288" s="41"/>
      <c r="BO288" s="41"/>
      <c r="BP288" s="41"/>
      <c r="BQ288" s="41"/>
      <c r="BR288" s="41"/>
      <c r="BS288" s="41"/>
      <c r="BT288" s="41"/>
      <c r="BU288" s="41"/>
      <c r="BV288" s="41"/>
      <c r="BW288" s="41"/>
      <c r="BX288" s="41"/>
      <c r="BY288" s="41"/>
      <c r="BZ288" s="41"/>
      <c r="CA288" s="41"/>
      <c r="CB288" s="41"/>
      <c r="CC288" s="41"/>
      <c r="CD288" s="41"/>
      <c r="CE288" s="41"/>
    </row>
    <row r="289" spans="1:83" s="22" customFormat="1" ht="25.5">
      <c r="A289" s="29" t="s">
        <v>405</v>
      </c>
      <c r="B289" s="7" t="s">
        <v>525</v>
      </c>
      <c r="C289" s="7" t="s">
        <v>168</v>
      </c>
      <c r="D289" s="7" t="s">
        <v>168</v>
      </c>
      <c r="E289" s="7" t="s">
        <v>180</v>
      </c>
      <c r="F289" s="5">
        <f>1291762+233633</f>
        <v>1525395</v>
      </c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41"/>
      <c r="AO289" s="41"/>
      <c r="AP289" s="41"/>
      <c r="AQ289" s="41"/>
      <c r="AR289" s="41"/>
      <c r="AS289" s="41"/>
      <c r="AT289" s="41"/>
      <c r="AU289" s="41"/>
      <c r="AV289" s="41"/>
      <c r="AW289" s="41"/>
      <c r="AX289" s="41"/>
      <c r="AY289" s="41"/>
      <c r="AZ289" s="41"/>
      <c r="BA289" s="41"/>
      <c r="BB289" s="41"/>
      <c r="BC289" s="41"/>
      <c r="BD289" s="41"/>
      <c r="BE289" s="41"/>
      <c r="BF289" s="41"/>
      <c r="BG289" s="41"/>
      <c r="BH289" s="41"/>
      <c r="BI289" s="41"/>
      <c r="BJ289" s="41"/>
      <c r="BK289" s="41"/>
      <c r="BL289" s="41"/>
      <c r="BM289" s="41"/>
      <c r="BN289" s="41"/>
      <c r="BO289" s="41"/>
      <c r="BP289" s="41"/>
      <c r="BQ289" s="41"/>
      <c r="BR289" s="41"/>
      <c r="BS289" s="41"/>
      <c r="BT289" s="41"/>
      <c r="BU289" s="41"/>
      <c r="BV289" s="41"/>
      <c r="BW289" s="41"/>
      <c r="BX289" s="41"/>
      <c r="BY289" s="41"/>
      <c r="BZ289" s="41"/>
      <c r="CA289" s="41"/>
      <c r="CB289" s="41"/>
      <c r="CC289" s="41"/>
      <c r="CD289" s="41"/>
      <c r="CE289" s="41"/>
    </row>
    <row r="290" spans="1:83" s="22" customFormat="1" ht="13.5">
      <c r="A290" s="16" t="s">
        <v>174</v>
      </c>
      <c r="B290" s="7" t="s">
        <v>215</v>
      </c>
      <c r="C290" s="7"/>
      <c r="D290" s="7"/>
      <c r="E290" s="7"/>
      <c r="F290" s="5">
        <f>SUM(F291:F293)</f>
        <v>9176421.4699999988</v>
      </c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41"/>
      <c r="AO290" s="41"/>
      <c r="AP290" s="41"/>
      <c r="AQ290" s="41"/>
      <c r="AR290" s="41"/>
      <c r="AS290" s="41"/>
      <c r="AT290" s="41"/>
      <c r="AU290" s="41"/>
      <c r="AV290" s="41"/>
      <c r="AW290" s="41"/>
      <c r="AX290" s="41"/>
      <c r="AY290" s="41"/>
      <c r="AZ290" s="41"/>
      <c r="BA290" s="41"/>
      <c r="BB290" s="41"/>
      <c r="BC290" s="41"/>
      <c r="BD290" s="41"/>
      <c r="BE290" s="41"/>
      <c r="BF290" s="41"/>
      <c r="BG290" s="41"/>
      <c r="BH290" s="41"/>
      <c r="BI290" s="41"/>
      <c r="BJ290" s="41"/>
      <c r="BK290" s="41"/>
      <c r="BL290" s="41"/>
      <c r="BM290" s="41"/>
      <c r="BN290" s="41"/>
      <c r="BO290" s="41"/>
      <c r="BP290" s="41"/>
      <c r="BQ290" s="41"/>
      <c r="BR290" s="41"/>
      <c r="BS290" s="41"/>
      <c r="BT290" s="41"/>
      <c r="BU290" s="41"/>
      <c r="BV290" s="41"/>
      <c r="BW290" s="41"/>
      <c r="BX290" s="41"/>
      <c r="BY290" s="41"/>
      <c r="BZ290" s="41"/>
      <c r="CA290" s="41"/>
      <c r="CB290" s="41"/>
      <c r="CC290" s="41"/>
      <c r="CD290" s="41"/>
      <c r="CE290" s="41"/>
    </row>
    <row r="291" spans="1:83" s="22" customFormat="1" ht="38.25">
      <c r="A291" s="11" t="s">
        <v>433</v>
      </c>
      <c r="B291" s="7" t="s">
        <v>216</v>
      </c>
      <c r="C291" s="7" t="s">
        <v>168</v>
      </c>
      <c r="D291" s="7" t="s">
        <v>161</v>
      </c>
      <c r="E291" s="7" t="s">
        <v>176</v>
      </c>
      <c r="F291" s="5">
        <f>4267123+166536+34052</f>
        <v>4467711</v>
      </c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41"/>
      <c r="AO291" s="41"/>
      <c r="AP291" s="41"/>
      <c r="AQ291" s="41"/>
      <c r="AR291" s="41"/>
      <c r="AS291" s="41"/>
      <c r="AT291" s="41"/>
      <c r="AU291" s="41"/>
      <c r="AV291" s="41"/>
      <c r="AW291" s="41"/>
      <c r="AX291" s="41"/>
      <c r="AY291" s="41"/>
      <c r="AZ291" s="41"/>
      <c r="BA291" s="41"/>
      <c r="BB291" s="41"/>
      <c r="BC291" s="41"/>
      <c r="BD291" s="41"/>
      <c r="BE291" s="41"/>
      <c r="BF291" s="41"/>
      <c r="BG291" s="41"/>
      <c r="BH291" s="41"/>
      <c r="BI291" s="41"/>
      <c r="BJ291" s="41"/>
      <c r="BK291" s="41"/>
      <c r="BL291" s="41"/>
      <c r="BM291" s="41"/>
      <c r="BN291" s="41"/>
      <c r="BO291" s="41"/>
      <c r="BP291" s="41"/>
      <c r="BQ291" s="41"/>
      <c r="BR291" s="41"/>
      <c r="BS291" s="41"/>
      <c r="BT291" s="41"/>
      <c r="BU291" s="41"/>
      <c r="BV291" s="41"/>
      <c r="BW291" s="41"/>
      <c r="BX291" s="41"/>
      <c r="BY291" s="41"/>
      <c r="BZ291" s="41"/>
      <c r="CA291" s="41"/>
      <c r="CB291" s="41"/>
      <c r="CC291" s="41"/>
      <c r="CD291" s="41"/>
      <c r="CE291" s="41"/>
    </row>
    <row r="292" spans="1:83" s="22" customFormat="1" ht="25.5">
      <c r="A292" s="11" t="s">
        <v>434</v>
      </c>
      <c r="B292" s="7" t="s">
        <v>216</v>
      </c>
      <c r="C292" s="7" t="s">
        <v>168</v>
      </c>
      <c r="D292" s="7" t="s">
        <v>161</v>
      </c>
      <c r="E292" s="7" t="s">
        <v>177</v>
      </c>
      <c r="F292" s="5">
        <v>3631288.44</v>
      </c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41"/>
      <c r="AO292" s="41"/>
      <c r="AP292" s="41"/>
      <c r="AQ292" s="41"/>
      <c r="AR292" s="41"/>
      <c r="AS292" s="41"/>
      <c r="AT292" s="41"/>
      <c r="AU292" s="41"/>
      <c r="AV292" s="41"/>
      <c r="AW292" s="41"/>
      <c r="AX292" s="41"/>
      <c r="AY292" s="41"/>
      <c r="AZ292" s="41"/>
      <c r="BA292" s="41"/>
      <c r="BB292" s="41"/>
      <c r="BC292" s="41"/>
      <c r="BD292" s="41"/>
      <c r="BE292" s="41"/>
      <c r="BF292" s="41"/>
      <c r="BG292" s="41"/>
      <c r="BH292" s="41"/>
      <c r="BI292" s="41"/>
      <c r="BJ292" s="41"/>
      <c r="BK292" s="41"/>
      <c r="BL292" s="41"/>
      <c r="BM292" s="41"/>
      <c r="BN292" s="41"/>
      <c r="BO292" s="41"/>
      <c r="BP292" s="41"/>
      <c r="BQ292" s="41"/>
      <c r="BR292" s="41"/>
      <c r="BS292" s="41"/>
      <c r="BT292" s="41"/>
      <c r="BU292" s="41"/>
      <c r="BV292" s="41"/>
      <c r="BW292" s="41"/>
      <c r="BX292" s="41"/>
      <c r="BY292" s="41"/>
      <c r="BZ292" s="41"/>
      <c r="CA292" s="41"/>
      <c r="CB292" s="41"/>
      <c r="CC292" s="41"/>
      <c r="CD292" s="41"/>
      <c r="CE292" s="41"/>
    </row>
    <row r="293" spans="1:83" s="22" customFormat="1" ht="13.5">
      <c r="A293" s="11" t="s">
        <v>435</v>
      </c>
      <c r="B293" s="7" t="s">
        <v>216</v>
      </c>
      <c r="C293" s="7" t="s">
        <v>168</v>
      </c>
      <c r="D293" s="7" t="s">
        <v>161</v>
      </c>
      <c r="E293" s="7" t="s">
        <v>180</v>
      </c>
      <c r="F293" s="5">
        <f>1070000+1843+5579.03</f>
        <v>1077422.03</v>
      </c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41"/>
      <c r="AO293" s="41"/>
      <c r="AP293" s="41"/>
      <c r="AQ293" s="41"/>
      <c r="AR293" s="41"/>
      <c r="AS293" s="41"/>
      <c r="AT293" s="41"/>
      <c r="AU293" s="41"/>
      <c r="AV293" s="41"/>
      <c r="AW293" s="41"/>
      <c r="AX293" s="41"/>
      <c r="AY293" s="41"/>
      <c r="AZ293" s="41"/>
      <c r="BA293" s="41"/>
      <c r="BB293" s="41"/>
      <c r="BC293" s="41"/>
      <c r="BD293" s="41"/>
      <c r="BE293" s="41"/>
      <c r="BF293" s="41"/>
      <c r="BG293" s="41"/>
      <c r="BH293" s="41"/>
      <c r="BI293" s="41"/>
      <c r="BJ293" s="41"/>
      <c r="BK293" s="41"/>
      <c r="BL293" s="41"/>
      <c r="BM293" s="41"/>
      <c r="BN293" s="41"/>
      <c r="BO293" s="41"/>
      <c r="BP293" s="41"/>
      <c r="BQ293" s="41"/>
      <c r="BR293" s="41"/>
      <c r="BS293" s="41"/>
      <c r="BT293" s="41"/>
      <c r="BU293" s="41"/>
      <c r="BV293" s="41"/>
      <c r="BW293" s="41"/>
      <c r="BX293" s="41"/>
      <c r="BY293" s="41"/>
      <c r="BZ293" s="41"/>
      <c r="CA293" s="41"/>
      <c r="CB293" s="41"/>
      <c r="CC293" s="41"/>
      <c r="CD293" s="41"/>
      <c r="CE293" s="41"/>
    </row>
    <row r="294" spans="1:83" s="22" customFormat="1" ht="13.5">
      <c r="A294" s="11" t="s">
        <v>297</v>
      </c>
      <c r="B294" s="7" t="s">
        <v>295</v>
      </c>
      <c r="C294" s="7"/>
      <c r="D294" s="7"/>
      <c r="E294" s="7"/>
      <c r="F294" s="5">
        <f>F295</f>
        <v>784380</v>
      </c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41"/>
      <c r="AO294" s="41"/>
      <c r="AP294" s="41"/>
      <c r="AQ294" s="41"/>
      <c r="AR294" s="41"/>
      <c r="AS294" s="41"/>
      <c r="AT294" s="41"/>
      <c r="AU294" s="41"/>
      <c r="AV294" s="41"/>
      <c r="AW294" s="41"/>
      <c r="AX294" s="41"/>
      <c r="AY294" s="41"/>
      <c r="AZ294" s="41"/>
      <c r="BA294" s="41"/>
      <c r="BB294" s="41"/>
      <c r="BC294" s="41"/>
      <c r="BD294" s="41"/>
      <c r="BE294" s="41"/>
      <c r="BF294" s="41"/>
      <c r="BG294" s="41"/>
      <c r="BH294" s="41"/>
      <c r="BI294" s="41"/>
      <c r="BJ294" s="41"/>
      <c r="BK294" s="41"/>
      <c r="BL294" s="41"/>
      <c r="BM294" s="41"/>
      <c r="BN294" s="41"/>
      <c r="BO294" s="41"/>
      <c r="BP294" s="41"/>
      <c r="BQ294" s="41"/>
      <c r="BR294" s="41"/>
      <c r="BS294" s="41"/>
      <c r="BT294" s="41"/>
      <c r="BU294" s="41"/>
      <c r="BV294" s="41"/>
      <c r="BW294" s="41"/>
      <c r="BX294" s="41"/>
      <c r="BY294" s="41"/>
      <c r="BZ294" s="41"/>
      <c r="CA294" s="41"/>
      <c r="CB294" s="41"/>
      <c r="CC294" s="41"/>
      <c r="CD294" s="41"/>
      <c r="CE294" s="41"/>
    </row>
    <row r="295" spans="1:83" s="22" customFormat="1" ht="25.5">
      <c r="A295" s="11" t="s">
        <v>436</v>
      </c>
      <c r="B295" s="7" t="s">
        <v>296</v>
      </c>
      <c r="C295" s="7" t="s">
        <v>168</v>
      </c>
      <c r="D295" s="7" t="s">
        <v>161</v>
      </c>
      <c r="E295" s="7" t="s">
        <v>177</v>
      </c>
      <c r="F295" s="5">
        <v>784380</v>
      </c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41"/>
      <c r="AO295" s="41"/>
      <c r="AP295" s="41"/>
      <c r="AQ295" s="41"/>
      <c r="AR295" s="41"/>
      <c r="AS295" s="41"/>
      <c r="AT295" s="41"/>
      <c r="AU295" s="41"/>
      <c r="AV295" s="41"/>
      <c r="AW295" s="41"/>
      <c r="AX295" s="41"/>
      <c r="AY295" s="41"/>
      <c r="AZ295" s="41"/>
      <c r="BA295" s="41"/>
      <c r="BB295" s="41"/>
      <c r="BC295" s="41"/>
      <c r="BD295" s="41"/>
      <c r="BE295" s="41"/>
      <c r="BF295" s="41"/>
      <c r="BG295" s="41"/>
      <c r="BH295" s="41"/>
      <c r="BI295" s="41"/>
      <c r="BJ295" s="41"/>
      <c r="BK295" s="41"/>
      <c r="BL295" s="41"/>
      <c r="BM295" s="41"/>
      <c r="BN295" s="41"/>
      <c r="BO295" s="41"/>
      <c r="BP295" s="41"/>
      <c r="BQ295" s="41"/>
      <c r="BR295" s="41"/>
      <c r="BS295" s="41"/>
      <c r="BT295" s="41"/>
      <c r="BU295" s="41"/>
      <c r="BV295" s="41"/>
      <c r="BW295" s="41"/>
      <c r="BX295" s="41"/>
      <c r="BY295" s="41"/>
      <c r="BZ295" s="41"/>
      <c r="CA295" s="41"/>
      <c r="CB295" s="41"/>
      <c r="CC295" s="41"/>
      <c r="CD295" s="41"/>
      <c r="CE295" s="41"/>
    </row>
    <row r="296" spans="1:83" s="21" customFormat="1" ht="25.5">
      <c r="A296" s="30" t="s">
        <v>207</v>
      </c>
      <c r="B296" s="26" t="s">
        <v>86</v>
      </c>
      <c r="C296" s="26"/>
      <c r="D296" s="26"/>
      <c r="E296" s="26"/>
      <c r="F296" s="6">
        <f>F298+F301+F304+F311+F314+F321+F297+F308</f>
        <v>72907295</v>
      </c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  <c r="BB296" s="44"/>
      <c r="BC296" s="44"/>
      <c r="BD296" s="44"/>
      <c r="BE296" s="44"/>
      <c r="BF296" s="44"/>
      <c r="BG296" s="44"/>
      <c r="BH296" s="44"/>
      <c r="BI296" s="44"/>
      <c r="BJ296" s="44"/>
      <c r="BK296" s="44"/>
      <c r="BL296" s="44"/>
      <c r="BM296" s="44"/>
      <c r="BN296" s="44"/>
      <c r="BO296" s="44"/>
      <c r="BP296" s="44"/>
      <c r="BQ296" s="44"/>
      <c r="BR296" s="44"/>
      <c r="BS296" s="44"/>
      <c r="BT296" s="44"/>
      <c r="BU296" s="44"/>
      <c r="BV296" s="44"/>
      <c r="BW296" s="44"/>
      <c r="BX296" s="44"/>
      <c r="BY296" s="44"/>
      <c r="BZ296" s="44"/>
      <c r="CA296" s="44"/>
      <c r="CB296" s="44"/>
      <c r="CC296" s="44"/>
      <c r="CD296" s="44"/>
      <c r="CE296" s="44"/>
    </row>
    <row r="297" spans="1:83" s="21" customFormat="1" ht="25.5">
      <c r="A297" s="11" t="s">
        <v>575</v>
      </c>
      <c r="B297" s="7" t="s">
        <v>574</v>
      </c>
      <c r="C297" s="7" t="s">
        <v>166</v>
      </c>
      <c r="D297" s="7" t="s">
        <v>160</v>
      </c>
      <c r="E297" s="7" t="s">
        <v>0</v>
      </c>
      <c r="F297" s="5">
        <v>750000</v>
      </c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44"/>
      <c r="AT297" s="44"/>
      <c r="AU297" s="44"/>
      <c r="AV297" s="44"/>
      <c r="AW297" s="44"/>
      <c r="AX297" s="44"/>
      <c r="AY297" s="44"/>
      <c r="AZ297" s="44"/>
      <c r="BA297" s="44"/>
      <c r="BB297" s="44"/>
      <c r="BC297" s="44"/>
      <c r="BD297" s="44"/>
      <c r="BE297" s="44"/>
      <c r="BF297" s="44"/>
      <c r="BG297" s="44"/>
      <c r="BH297" s="44"/>
      <c r="BI297" s="44"/>
      <c r="BJ297" s="44"/>
      <c r="BK297" s="44"/>
      <c r="BL297" s="44"/>
      <c r="BM297" s="44"/>
      <c r="BN297" s="44"/>
      <c r="BO297" s="44"/>
      <c r="BP297" s="44"/>
      <c r="BQ297" s="44"/>
      <c r="BR297" s="44"/>
      <c r="BS297" s="44"/>
      <c r="BT297" s="44"/>
      <c r="BU297" s="44"/>
      <c r="BV297" s="44"/>
      <c r="BW297" s="44"/>
      <c r="BX297" s="44"/>
      <c r="BY297" s="44"/>
      <c r="BZ297" s="44"/>
      <c r="CA297" s="44"/>
      <c r="CB297" s="44"/>
      <c r="CC297" s="44"/>
      <c r="CD297" s="44"/>
      <c r="CE297" s="44"/>
    </row>
    <row r="298" spans="1:83" s="22" customFormat="1" ht="13.5">
      <c r="A298" s="11" t="s">
        <v>4</v>
      </c>
      <c r="B298" s="7" t="s">
        <v>51</v>
      </c>
      <c r="C298" s="7"/>
      <c r="D298" s="7"/>
      <c r="E298" s="7"/>
      <c r="F298" s="5">
        <f>F299+F300</f>
        <v>1646805</v>
      </c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41"/>
      <c r="AO298" s="41"/>
      <c r="AP298" s="41"/>
      <c r="AQ298" s="41"/>
      <c r="AR298" s="41"/>
      <c r="AS298" s="41"/>
      <c r="AT298" s="41"/>
      <c r="AU298" s="41"/>
      <c r="AV298" s="41"/>
      <c r="AW298" s="41"/>
      <c r="AX298" s="41"/>
      <c r="AY298" s="41"/>
      <c r="AZ298" s="41"/>
      <c r="BA298" s="41"/>
      <c r="BB298" s="41"/>
      <c r="BC298" s="41"/>
      <c r="BD298" s="41"/>
      <c r="BE298" s="41"/>
      <c r="BF298" s="41"/>
      <c r="BG298" s="41"/>
      <c r="BH298" s="41"/>
      <c r="BI298" s="41"/>
      <c r="BJ298" s="41"/>
      <c r="BK298" s="41"/>
      <c r="BL298" s="41"/>
      <c r="BM298" s="41"/>
      <c r="BN298" s="41"/>
      <c r="BO298" s="41"/>
      <c r="BP298" s="41"/>
      <c r="BQ298" s="41"/>
      <c r="BR298" s="41"/>
      <c r="BS298" s="41"/>
      <c r="BT298" s="41"/>
      <c r="BU298" s="41"/>
      <c r="BV298" s="41"/>
      <c r="BW298" s="41"/>
      <c r="BX298" s="41"/>
      <c r="BY298" s="41"/>
      <c r="BZ298" s="41"/>
      <c r="CA298" s="41"/>
      <c r="CB298" s="41"/>
      <c r="CC298" s="41"/>
      <c r="CD298" s="41"/>
      <c r="CE298" s="41"/>
    </row>
    <row r="299" spans="1:83" s="21" customFormat="1" ht="51">
      <c r="A299" s="29" t="s">
        <v>334</v>
      </c>
      <c r="B299" s="7" t="s">
        <v>52</v>
      </c>
      <c r="C299" s="7" t="s">
        <v>166</v>
      </c>
      <c r="D299" s="7" t="s">
        <v>163</v>
      </c>
      <c r="E299" s="7" t="s">
        <v>176</v>
      </c>
      <c r="F299" s="5">
        <f>1477889+99666</f>
        <v>1577555</v>
      </c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44"/>
      <c r="BC299" s="44"/>
      <c r="BD299" s="44"/>
      <c r="BE299" s="44"/>
      <c r="BF299" s="44"/>
      <c r="BG299" s="44"/>
      <c r="BH299" s="44"/>
      <c r="BI299" s="44"/>
      <c r="BJ299" s="44"/>
      <c r="BK299" s="44"/>
      <c r="BL299" s="44"/>
      <c r="BM299" s="44"/>
      <c r="BN299" s="44"/>
      <c r="BO299" s="44"/>
      <c r="BP299" s="44"/>
      <c r="BQ299" s="44"/>
      <c r="BR299" s="44"/>
      <c r="BS299" s="44"/>
      <c r="BT299" s="44"/>
      <c r="BU299" s="44"/>
      <c r="BV299" s="44"/>
      <c r="BW299" s="44"/>
      <c r="BX299" s="44"/>
      <c r="BY299" s="44"/>
      <c r="BZ299" s="44"/>
      <c r="CA299" s="44"/>
      <c r="CB299" s="44"/>
      <c r="CC299" s="44"/>
      <c r="CD299" s="44"/>
      <c r="CE299" s="44"/>
    </row>
    <row r="300" spans="1:83" s="21" customFormat="1" ht="38.25">
      <c r="A300" s="29" t="s">
        <v>354</v>
      </c>
      <c r="B300" s="7" t="s">
        <v>52</v>
      </c>
      <c r="C300" s="7" t="s">
        <v>166</v>
      </c>
      <c r="D300" s="7" t="s">
        <v>163</v>
      </c>
      <c r="E300" s="7" t="s">
        <v>177</v>
      </c>
      <c r="F300" s="5">
        <v>69250</v>
      </c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  <c r="BD300" s="44"/>
      <c r="BE300" s="44"/>
      <c r="BF300" s="44"/>
      <c r="BG300" s="44"/>
      <c r="BH300" s="44"/>
      <c r="BI300" s="44"/>
      <c r="BJ300" s="44"/>
      <c r="BK300" s="44"/>
      <c r="BL300" s="44"/>
      <c r="BM300" s="44"/>
      <c r="BN300" s="44"/>
      <c r="BO300" s="44"/>
      <c r="BP300" s="44"/>
      <c r="BQ300" s="44"/>
      <c r="BR300" s="44"/>
      <c r="BS300" s="44"/>
      <c r="BT300" s="44"/>
      <c r="BU300" s="44"/>
      <c r="BV300" s="44"/>
      <c r="BW300" s="44"/>
      <c r="BX300" s="44"/>
      <c r="BY300" s="44"/>
      <c r="BZ300" s="44"/>
      <c r="CA300" s="44"/>
      <c r="CB300" s="44"/>
      <c r="CC300" s="44"/>
      <c r="CD300" s="44"/>
      <c r="CE300" s="44"/>
    </row>
    <row r="301" spans="1:83" s="22" customFormat="1" ht="13.5">
      <c r="A301" s="7" t="s">
        <v>87</v>
      </c>
      <c r="B301" s="7" t="s">
        <v>50</v>
      </c>
      <c r="C301" s="7"/>
      <c r="D301" s="7"/>
      <c r="E301" s="7"/>
      <c r="F301" s="5">
        <f>SUM(F302:F303)</f>
        <v>516203</v>
      </c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41"/>
      <c r="AO301" s="41"/>
      <c r="AP301" s="41"/>
      <c r="AQ301" s="41"/>
      <c r="AR301" s="41"/>
      <c r="AS301" s="41"/>
      <c r="AT301" s="41"/>
      <c r="AU301" s="41"/>
      <c r="AV301" s="41"/>
      <c r="AW301" s="41"/>
      <c r="AX301" s="41"/>
      <c r="AY301" s="41"/>
      <c r="AZ301" s="41"/>
      <c r="BA301" s="41"/>
      <c r="BB301" s="41"/>
      <c r="BC301" s="41"/>
      <c r="BD301" s="41"/>
      <c r="BE301" s="41"/>
      <c r="BF301" s="41"/>
      <c r="BG301" s="41"/>
      <c r="BH301" s="41"/>
      <c r="BI301" s="41"/>
      <c r="BJ301" s="41"/>
      <c r="BK301" s="41"/>
      <c r="BL301" s="41"/>
      <c r="BM301" s="41"/>
      <c r="BN301" s="41"/>
      <c r="BO301" s="41"/>
      <c r="BP301" s="41"/>
      <c r="BQ301" s="41"/>
      <c r="BR301" s="41"/>
      <c r="BS301" s="41"/>
      <c r="BT301" s="41"/>
      <c r="BU301" s="41"/>
      <c r="BV301" s="41"/>
      <c r="BW301" s="41"/>
      <c r="BX301" s="41"/>
      <c r="BY301" s="41"/>
      <c r="BZ301" s="41"/>
      <c r="CA301" s="41"/>
      <c r="CB301" s="41"/>
      <c r="CC301" s="41"/>
      <c r="CD301" s="41"/>
      <c r="CE301" s="41"/>
    </row>
    <row r="302" spans="1:83" s="22" customFormat="1" ht="25.5">
      <c r="A302" s="11" t="s">
        <v>448</v>
      </c>
      <c r="B302" s="7" t="s">
        <v>49</v>
      </c>
      <c r="C302" s="7" t="s">
        <v>166</v>
      </c>
      <c r="D302" s="7" t="s">
        <v>160</v>
      </c>
      <c r="E302" s="7" t="s">
        <v>177</v>
      </c>
      <c r="F302" s="5">
        <v>430000</v>
      </c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41"/>
      <c r="AO302" s="41"/>
      <c r="AP302" s="41"/>
      <c r="AQ302" s="41"/>
      <c r="AR302" s="41"/>
      <c r="AS302" s="41"/>
      <c r="AT302" s="41"/>
      <c r="AU302" s="41"/>
      <c r="AV302" s="41"/>
      <c r="AW302" s="41"/>
      <c r="AX302" s="41"/>
      <c r="AY302" s="41"/>
      <c r="AZ302" s="41"/>
      <c r="BA302" s="41"/>
      <c r="BB302" s="41"/>
      <c r="BC302" s="41"/>
      <c r="BD302" s="41"/>
      <c r="BE302" s="41"/>
      <c r="BF302" s="41"/>
      <c r="BG302" s="41"/>
      <c r="BH302" s="41"/>
      <c r="BI302" s="41"/>
      <c r="BJ302" s="41"/>
      <c r="BK302" s="41"/>
      <c r="BL302" s="41"/>
      <c r="BM302" s="41"/>
      <c r="BN302" s="41"/>
      <c r="BO302" s="41"/>
      <c r="BP302" s="41"/>
      <c r="BQ302" s="41"/>
      <c r="BR302" s="41"/>
      <c r="BS302" s="41"/>
      <c r="BT302" s="41"/>
      <c r="BU302" s="41"/>
      <c r="BV302" s="41"/>
      <c r="BW302" s="41"/>
      <c r="BX302" s="41"/>
      <c r="BY302" s="41"/>
      <c r="BZ302" s="41"/>
      <c r="CA302" s="41"/>
      <c r="CB302" s="41"/>
      <c r="CC302" s="41"/>
      <c r="CD302" s="41"/>
      <c r="CE302" s="41"/>
    </row>
    <row r="303" spans="1:83" s="22" customFormat="1" ht="25.5">
      <c r="A303" s="11" t="s">
        <v>576</v>
      </c>
      <c r="B303" s="7" t="s">
        <v>49</v>
      </c>
      <c r="C303" s="7" t="s">
        <v>166</v>
      </c>
      <c r="D303" s="7" t="s">
        <v>160</v>
      </c>
      <c r="E303" s="7" t="s">
        <v>181</v>
      </c>
      <c r="F303" s="5">
        <v>86203</v>
      </c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41"/>
      <c r="AO303" s="41"/>
      <c r="AP303" s="41"/>
      <c r="AQ303" s="41"/>
      <c r="AR303" s="41"/>
      <c r="AS303" s="41"/>
      <c r="AT303" s="41"/>
      <c r="AU303" s="41"/>
      <c r="AV303" s="41"/>
      <c r="AW303" s="41"/>
      <c r="AX303" s="41"/>
      <c r="AY303" s="41"/>
      <c r="AZ303" s="41"/>
      <c r="BA303" s="41"/>
      <c r="BB303" s="41"/>
      <c r="BC303" s="41"/>
      <c r="BD303" s="41"/>
      <c r="BE303" s="41"/>
      <c r="BF303" s="41"/>
      <c r="BG303" s="41"/>
      <c r="BH303" s="41"/>
      <c r="BI303" s="41"/>
      <c r="BJ303" s="41"/>
      <c r="BK303" s="41"/>
      <c r="BL303" s="41"/>
      <c r="BM303" s="41"/>
      <c r="BN303" s="41"/>
      <c r="BO303" s="41"/>
      <c r="BP303" s="41"/>
      <c r="BQ303" s="41"/>
      <c r="BR303" s="41"/>
      <c r="BS303" s="41"/>
      <c r="BT303" s="41"/>
      <c r="BU303" s="41"/>
      <c r="BV303" s="41"/>
      <c r="BW303" s="41"/>
      <c r="BX303" s="41"/>
      <c r="BY303" s="41"/>
      <c r="BZ303" s="41"/>
      <c r="CA303" s="41"/>
      <c r="CB303" s="41"/>
      <c r="CC303" s="41"/>
      <c r="CD303" s="41"/>
      <c r="CE303" s="41"/>
    </row>
    <row r="304" spans="1:83" s="22" customFormat="1" ht="13.5">
      <c r="A304" s="9" t="s">
        <v>175</v>
      </c>
      <c r="B304" s="7" t="s">
        <v>40</v>
      </c>
      <c r="C304" s="7"/>
      <c r="D304" s="7"/>
      <c r="E304" s="7"/>
      <c r="F304" s="5">
        <f>SUM(F305:F307)</f>
        <v>49350463</v>
      </c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41"/>
      <c r="AO304" s="41"/>
      <c r="AP304" s="41"/>
      <c r="AQ304" s="41"/>
      <c r="AR304" s="41"/>
      <c r="AS304" s="41"/>
      <c r="AT304" s="41"/>
      <c r="AU304" s="41"/>
      <c r="AV304" s="41"/>
      <c r="AW304" s="41"/>
      <c r="AX304" s="41"/>
      <c r="AY304" s="41"/>
      <c r="AZ304" s="41"/>
      <c r="BA304" s="41"/>
      <c r="BB304" s="41"/>
      <c r="BC304" s="41"/>
      <c r="BD304" s="41"/>
      <c r="BE304" s="41"/>
      <c r="BF304" s="41"/>
      <c r="BG304" s="41"/>
      <c r="BH304" s="41"/>
      <c r="BI304" s="41"/>
      <c r="BJ304" s="41"/>
      <c r="BK304" s="41"/>
      <c r="BL304" s="41"/>
      <c r="BM304" s="41"/>
      <c r="BN304" s="41"/>
      <c r="BO304" s="41"/>
      <c r="BP304" s="41"/>
      <c r="BQ304" s="41"/>
      <c r="BR304" s="41"/>
      <c r="BS304" s="41"/>
      <c r="BT304" s="41"/>
      <c r="BU304" s="41"/>
      <c r="BV304" s="41"/>
      <c r="BW304" s="41"/>
      <c r="BX304" s="41"/>
      <c r="BY304" s="41"/>
      <c r="BZ304" s="41"/>
      <c r="CA304" s="41"/>
      <c r="CB304" s="41"/>
      <c r="CC304" s="41"/>
      <c r="CD304" s="41"/>
      <c r="CE304" s="41"/>
    </row>
    <row r="305" spans="1:83" s="22" customFormat="1" ht="38.25">
      <c r="A305" s="9" t="s">
        <v>449</v>
      </c>
      <c r="B305" s="7" t="s">
        <v>41</v>
      </c>
      <c r="C305" s="7" t="s">
        <v>169</v>
      </c>
      <c r="D305" s="7" t="s">
        <v>161</v>
      </c>
      <c r="E305" s="7" t="s">
        <v>0</v>
      </c>
      <c r="F305" s="5">
        <v>29839968</v>
      </c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41"/>
      <c r="AO305" s="41"/>
      <c r="AP305" s="41"/>
      <c r="AQ305" s="41"/>
      <c r="AR305" s="41"/>
      <c r="AS305" s="41"/>
      <c r="AT305" s="41"/>
      <c r="AU305" s="41"/>
      <c r="AV305" s="41"/>
      <c r="AW305" s="41"/>
      <c r="AX305" s="41"/>
      <c r="AY305" s="41"/>
      <c r="AZ305" s="41"/>
      <c r="BA305" s="41"/>
      <c r="BB305" s="41"/>
      <c r="BC305" s="41"/>
      <c r="BD305" s="41"/>
      <c r="BE305" s="41"/>
      <c r="BF305" s="41"/>
      <c r="BG305" s="41"/>
      <c r="BH305" s="41"/>
      <c r="BI305" s="41"/>
      <c r="BJ305" s="41"/>
      <c r="BK305" s="41"/>
      <c r="BL305" s="41"/>
      <c r="BM305" s="41"/>
      <c r="BN305" s="41"/>
      <c r="BO305" s="41"/>
      <c r="BP305" s="41"/>
      <c r="BQ305" s="41"/>
      <c r="BR305" s="41"/>
      <c r="BS305" s="41"/>
      <c r="BT305" s="41"/>
      <c r="BU305" s="41"/>
      <c r="BV305" s="41"/>
      <c r="BW305" s="41"/>
      <c r="BX305" s="41"/>
      <c r="BY305" s="41"/>
      <c r="BZ305" s="41"/>
      <c r="CA305" s="41"/>
      <c r="CB305" s="41"/>
      <c r="CC305" s="41"/>
      <c r="CD305" s="41"/>
      <c r="CE305" s="41"/>
    </row>
    <row r="306" spans="1:83" s="22" customFormat="1" ht="25.5">
      <c r="A306" s="9" t="s">
        <v>450</v>
      </c>
      <c r="B306" s="7" t="s">
        <v>42</v>
      </c>
      <c r="C306" s="7" t="s">
        <v>166</v>
      </c>
      <c r="D306" s="7" t="s">
        <v>160</v>
      </c>
      <c r="E306" s="7" t="s">
        <v>0</v>
      </c>
      <c r="F306" s="5">
        <v>16671352</v>
      </c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41"/>
      <c r="AO306" s="41"/>
      <c r="AP306" s="41"/>
      <c r="AQ306" s="41"/>
      <c r="AR306" s="41"/>
      <c r="AS306" s="41"/>
      <c r="AT306" s="41"/>
      <c r="AU306" s="41"/>
      <c r="AV306" s="41"/>
      <c r="AW306" s="41"/>
      <c r="AX306" s="41"/>
      <c r="AY306" s="41"/>
      <c r="AZ306" s="41"/>
      <c r="BA306" s="41"/>
      <c r="BB306" s="41"/>
      <c r="BC306" s="41"/>
      <c r="BD306" s="41"/>
      <c r="BE306" s="41"/>
      <c r="BF306" s="41"/>
      <c r="BG306" s="41"/>
      <c r="BH306" s="41"/>
      <c r="BI306" s="41"/>
      <c r="BJ306" s="41"/>
      <c r="BK306" s="41"/>
      <c r="BL306" s="41"/>
      <c r="BM306" s="41"/>
      <c r="BN306" s="41"/>
      <c r="BO306" s="41"/>
      <c r="BP306" s="41"/>
      <c r="BQ306" s="41"/>
      <c r="BR306" s="41"/>
      <c r="BS306" s="41"/>
      <c r="BT306" s="41"/>
      <c r="BU306" s="41"/>
      <c r="BV306" s="41"/>
      <c r="BW306" s="41"/>
      <c r="BX306" s="41"/>
      <c r="BY306" s="41"/>
      <c r="BZ306" s="41"/>
      <c r="CA306" s="41"/>
      <c r="CB306" s="41"/>
      <c r="CC306" s="41"/>
      <c r="CD306" s="41"/>
      <c r="CE306" s="41"/>
    </row>
    <row r="307" spans="1:83" s="22" customFormat="1" ht="25.5">
      <c r="A307" s="9" t="s">
        <v>451</v>
      </c>
      <c r="B307" s="7" t="s">
        <v>43</v>
      </c>
      <c r="C307" s="7" t="s">
        <v>166</v>
      </c>
      <c r="D307" s="7" t="s">
        <v>160</v>
      </c>
      <c r="E307" s="7" t="s">
        <v>0</v>
      </c>
      <c r="F307" s="5">
        <v>2839143</v>
      </c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41"/>
      <c r="AO307" s="41"/>
      <c r="AP307" s="41"/>
      <c r="AQ307" s="41"/>
      <c r="AR307" s="41"/>
      <c r="AS307" s="41"/>
      <c r="AT307" s="41"/>
      <c r="AU307" s="41"/>
      <c r="AV307" s="41"/>
      <c r="AW307" s="41"/>
      <c r="AX307" s="41"/>
      <c r="AY307" s="41"/>
      <c r="AZ307" s="41"/>
      <c r="BA307" s="41"/>
      <c r="BB307" s="41"/>
      <c r="BC307" s="41"/>
      <c r="BD307" s="41"/>
      <c r="BE307" s="41"/>
      <c r="BF307" s="41"/>
      <c r="BG307" s="41"/>
      <c r="BH307" s="41"/>
      <c r="BI307" s="41"/>
      <c r="BJ307" s="41"/>
      <c r="BK307" s="41"/>
      <c r="BL307" s="41"/>
      <c r="BM307" s="41"/>
      <c r="BN307" s="41"/>
      <c r="BO307" s="41"/>
      <c r="BP307" s="41"/>
      <c r="BQ307" s="41"/>
      <c r="BR307" s="41"/>
      <c r="BS307" s="41"/>
      <c r="BT307" s="41"/>
      <c r="BU307" s="41"/>
      <c r="BV307" s="41"/>
      <c r="BW307" s="41"/>
      <c r="BX307" s="41"/>
      <c r="BY307" s="41"/>
      <c r="BZ307" s="41"/>
      <c r="CA307" s="41"/>
      <c r="CB307" s="41"/>
      <c r="CC307" s="41"/>
      <c r="CD307" s="41"/>
      <c r="CE307" s="41"/>
    </row>
    <row r="308" spans="1:83" s="22" customFormat="1" ht="13.5">
      <c r="A308" s="9" t="s">
        <v>78</v>
      </c>
      <c r="B308" s="7" t="s">
        <v>580</v>
      </c>
      <c r="C308" s="7"/>
      <c r="D308" s="7"/>
      <c r="E308" s="7"/>
      <c r="F308" s="5">
        <f>F309+F310</f>
        <v>283317</v>
      </c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  <c r="AV308" s="41"/>
      <c r="AW308" s="41"/>
      <c r="AX308" s="41"/>
      <c r="AY308" s="41"/>
      <c r="AZ308" s="41"/>
      <c r="BA308" s="41"/>
      <c r="BB308" s="41"/>
      <c r="BC308" s="41"/>
      <c r="BD308" s="41"/>
      <c r="BE308" s="41"/>
      <c r="BF308" s="41"/>
      <c r="BG308" s="41"/>
      <c r="BH308" s="41"/>
      <c r="BI308" s="41"/>
      <c r="BJ308" s="41"/>
      <c r="BK308" s="41"/>
      <c r="BL308" s="41"/>
      <c r="BM308" s="41"/>
      <c r="BN308" s="41"/>
      <c r="BO308" s="41"/>
      <c r="BP308" s="41"/>
      <c r="BQ308" s="41"/>
      <c r="BR308" s="41"/>
      <c r="BS308" s="41"/>
      <c r="BT308" s="41"/>
      <c r="BU308" s="41"/>
      <c r="BV308" s="41"/>
      <c r="BW308" s="41"/>
      <c r="BX308" s="41"/>
      <c r="BY308" s="41"/>
      <c r="BZ308" s="41"/>
      <c r="CA308" s="41"/>
      <c r="CB308" s="41"/>
      <c r="CC308" s="41"/>
      <c r="CD308" s="41"/>
      <c r="CE308" s="41"/>
    </row>
    <row r="309" spans="1:83" s="22" customFormat="1" ht="38.25">
      <c r="A309" s="9" t="s">
        <v>449</v>
      </c>
      <c r="B309" s="7" t="s">
        <v>581</v>
      </c>
      <c r="C309" s="7" t="s">
        <v>169</v>
      </c>
      <c r="D309" s="7" t="s">
        <v>161</v>
      </c>
      <c r="E309" s="7" t="s">
        <v>0</v>
      </c>
      <c r="F309" s="5">
        <f>30000+74438+24405</f>
        <v>128843</v>
      </c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  <c r="AS309" s="41"/>
      <c r="AT309" s="41"/>
      <c r="AU309" s="41"/>
      <c r="AV309" s="41"/>
      <c r="AW309" s="41"/>
      <c r="AX309" s="41"/>
      <c r="AY309" s="41"/>
      <c r="AZ309" s="41"/>
      <c r="BA309" s="41"/>
      <c r="BB309" s="41"/>
      <c r="BC309" s="41"/>
      <c r="BD309" s="41"/>
      <c r="BE309" s="41"/>
      <c r="BF309" s="41"/>
      <c r="BG309" s="41"/>
      <c r="BH309" s="41"/>
      <c r="BI309" s="41"/>
      <c r="BJ309" s="41"/>
      <c r="BK309" s="41"/>
      <c r="BL309" s="41"/>
      <c r="BM309" s="41"/>
      <c r="BN309" s="41"/>
      <c r="BO309" s="41"/>
      <c r="BP309" s="41"/>
      <c r="BQ309" s="41"/>
      <c r="BR309" s="41"/>
      <c r="BS309" s="41"/>
      <c r="BT309" s="41"/>
      <c r="BU309" s="41"/>
      <c r="BV309" s="41"/>
      <c r="BW309" s="41"/>
      <c r="BX309" s="41"/>
      <c r="BY309" s="41"/>
      <c r="BZ309" s="41"/>
      <c r="CA309" s="41"/>
      <c r="CB309" s="41"/>
      <c r="CC309" s="41"/>
      <c r="CD309" s="41"/>
      <c r="CE309" s="41"/>
    </row>
    <row r="310" spans="1:83" s="22" customFormat="1" ht="25.5">
      <c r="A310" s="9" t="s">
        <v>450</v>
      </c>
      <c r="B310" s="7" t="s">
        <v>582</v>
      </c>
      <c r="C310" s="7" t="s">
        <v>166</v>
      </c>
      <c r="D310" s="7" t="s">
        <v>160</v>
      </c>
      <c r="E310" s="7" t="s">
        <v>0</v>
      </c>
      <c r="F310" s="5">
        <v>154474</v>
      </c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41"/>
      <c r="AO310" s="41"/>
      <c r="AP310" s="41"/>
      <c r="AQ310" s="41"/>
      <c r="AR310" s="41"/>
      <c r="AS310" s="41"/>
      <c r="AT310" s="41"/>
      <c r="AU310" s="41"/>
      <c r="AV310" s="41"/>
      <c r="AW310" s="41"/>
      <c r="AX310" s="41"/>
      <c r="AY310" s="41"/>
      <c r="AZ310" s="41"/>
      <c r="BA310" s="41"/>
      <c r="BB310" s="41"/>
      <c r="BC310" s="41"/>
      <c r="BD310" s="41"/>
      <c r="BE310" s="41"/>
      <c r="BF310" s="41"/>
      <c r="BG310" s="41"/>
      <c r="BH310" s="41"/>
      <c r="BI310" s="41"/>
      <c r="BJ310" s="41"/>
      <c r="BK310" s="41"/>
      <c r="BL310" s="41"/>
      <c r="BM310" s="41"/>
      <c r="BN310" s="41"/>
      <c r="BO310" s="41"/>
      <c r="BP310" s="41"/>
      <c r="BQ310" s="41"/>
      <c r="BR310" s="41"/>
      <c r="BS310" s="41"/>
      <c r="BT310" s="41"/>
      <c r="BU310" s="41"/>
      <c r="BV310" s="41"/>
      <c r="BW310" s="41"/>
      <c r="BX310" s="41"/>
      <c r="BY310" s="41"/>
      <c r="BZ310" s="41"/>
      <c r="CA310" s="41"/>
      <c r="CB310" s="41"/>
      <c r="CC310" s="41"/>
      <c r="CD310" s="41"/>
      <c r="CE310" s="41"/>
    </row>
    <row r="311" spans="1:83" s="22" customFormat="1" ht="13.5">
      <c r="A311" s="11" t="s">
        <v>179</v>
      </c>
      <c r="B311" s="7" t="s">
        <v>44</v>
      </c>
      <c r="C311" s="7"/>
      <c r="D311" s="7"/>
      <c r="E311" s="7"/>
      <c r="F311" s="5">
        <f>F312+F313</f>
        <v>18737</v>
      </c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41"/>
      <c r="AO311" s="41"/>
      <c r="AP311" s="41"/>
      <c r="AQ311" s="41"/>
      <c r="AR311" s="41"/>
      <c r="AS311" s="41"/>
      <c r="AT311" s="41"/>
      <c r="AU311" s="41"/>
      <c r="AV311" s="41"/>
      <c r="AW311" s="41"/>
      <c r="AX311" s="41"/>
      <c r="AY311" s="41"/>
      <c r="AZ311" s="41"/>
      <c r="BA311" s="41"/>
      <c r="BB311" s="41"/>
      <c r="BC311" s="41"/>
      <c r="BD311" s="41"/>
      <c r="BE311" s="41"/>
      <c r="BF311" s="41"/>
      <c r="BG311" s="41"/>
      <c r="BH311" s="41"/>
      <c r="BI311" s="41"/>
      <c r="BJ311" s="41"/>
      <c r="BK311" s="41"/>
      <c r="BL311" s="41"/>
      <c r="BM311" s="41"/>
      <c r="BN311" s="41"/>
      <c r="BO311" s="41"/>
      <c r="BP311" s="41"/>
      <c r="BQ311" s="41"/>
      <c r="BR311" s="41"/>
      <c r="BS311" s="41"/>
      <c r="BT311" s="41"/>
      <c r="BU311" s="41"/>
      <c r="BV311" s="41"/>
      <c r="BW311" s="41"/>
      <c r="BX311" s="41"/>
      <c r="BY311" s="41"/>
      <c r="BZ311" s="41"/>
      <c r="CA311" s="41"/>
      <c r="CB311" s="41"/>
      <c r="CC311" s="41"/>
      <c r="CD311" s="41"/>
      <c r="CE311" s="41"/>
    </row>
    <row r="312" spans="1:83" s="22" customFormat="1" ht="13.5">
      <c r="A312" s="11" t="s">
        <v>452</v>
      </c>
      <c r="B312" s="7" t="s">
        <v>283</v>
      </c>
      <c r="C312" s="7" t="s">
        <v>166</v>
      </c>
      <c r="D312" s="7" t="s">
        <v>160</v>
      </c>
      <c r="E312" s="7" t="s">
        <v>180</v>
      </c>
      <c r="F312" s="5">
        <v>9521</v>
      </c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41"/>
      <c r="AO312" s="41"/>
      <c r="AP312" s="41"/>
      <c r="AQ312" s="41"/>
      <c r="AR312" s="41"/>
      <c r="AS312" s="41"/>
      <c r="AT312" s="41"/>
      <c r="AU312" s="41"/>
      <c r="AV312" s="41"/>
      <c r="AW312" s="41"/>
      <c r="AX312" s="41"/>
      <c r="AY312" s="41"/>
      <c r="AZ312" s="41"/>
      <c r="BA312" s="41"/>
      <c r="BB312" s="41"/>
      <c r="BC312" s="41"/>
      <c r="BD312" s="41"/>
      <c r="BE312" s="41"/>
      <c r="BF312" s="41"/>
      <c r="BG312" s="41"/>
      <c r="BH312" s="41"/>
      <c r="BI312" s="41"/>
      <c r="BJ312" s="41"/>
      <c r="BK312" s="41"/>
      <c r="BL312" s="41"/>
      <c r="BM312" s="41"/>
      <c r="BN312" s="41"/>
      <c r="BO312" s="41"/>
      <c r="BP312" s="41"/>
      <c r="BQ312" s="41"/>
      <c r="BR312" s="41"/>
      <c r="BS312" s="41"/>
      <c r="BT312" s="41"/>
      <c r="BU312" s="41"/>
      <c r="BV312" s="41"/>
      <c r="BW312" s="41"/>
      <c r="BX312" s="41"/>
      <c r="BY312" s="41"/>
      <c r="BZ312" s="41"/>
      <c r="CA312" s="41"/>
      <c r="CB312" s="41"/>
      <c r="CC312" s="41"/>
      <c r="CD312" s="41"/>
      <c r="CE312" s="41"/>
    </row>
    <row r="313" spans="1:83" s="22" customFormat="1" ht="25.5">
      <c r="A313" s="11" t="s">
        <v>453</v>
      </c>
      <c r="B313" s="7" t="s">
        <v>48</v>
      </c>
      <c r="C313" s="7" t="s">
        <v>166</v>
      </c>
      <c r="D313" s="7" t="s">
        <v>160</v>
      </c>
      <c r="E313" s="7" t="s">
        <v>180</v>
      </c>
      <c r="F313" s="5">
        <v>9216</v>
      </c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41"/>
      <c r="AO313" s="41"/>
      <c r="AP313" s="41"/>
      <c r="AQ313" s="41"/>
      <c r="AR313" s="41"/>
      <c r="AS313" s="41"/>
      <c r="AT313" s="41"/>
      <c r="AU313" s="41"/>
      <c r="AV313" s="41"/>
      <c r="AW313" s="41"/>
      <c r="AX313" s="41"/>
      <c r="AY313" s="41"/>
      <c r="AZ313" s="41"/>
      <c r="BA313" s="41"/>
      <c r="BB313" s="41"/>
      <c r="BC313" s="41"/>
      <c r="BD313" s="41"/>
      <c r="BE313" s="41"/>
      <c r="BF313" s="41"/>
      <c r="BG313" s="41"/>
      <c r="BH313" s="41"/>
      <c r="BI313" s="41"/>
      <c r="BJ313" s="41"/>
      <c r="BK313" s="41"/>
      <c r="BL313" s="41"/>
      <c r="BM313" s="41"/>
      <c r="BN313" s="41"/>
      <c r="BO313" s="41"/>
      <c r="BP313" s="41"/>
      <c r="BQ313" s="41"/>
      <c r="BR313" s="41"/>
      <c r="BS313" s="41"/>
      <c r="BT313" s="41"/>
      <c r="BU313" s="41"/>
      <c r="BV313" s="41"/>
      <c r="BW313" s="41"/>
      <c r="BX313" s="41"/>
      <c r="BY313" s="41"/>
      <c r="BZ313" s="41"/>
      <c r="CA313" s="41"/>
      <c r="CB313" s="41"/>
      <c r="CC313" s="41"/>
      <c r="CD313" s="41"/>
      <c r="CE313" s="41"/>
    </row>
    <row r="314" spans="1:83" s="22" customFormat="1" ht="13.5">
      <c r="A314" s="7" t="s">
        <v>174</v>
      </c>
      <c r="B314" s="7" t="s">
        <v>45</v>
      </c>
      <c r="C314" s="7"/>
      <c r="D314" s="7"/>
      <c r="E314" s="7"/>
      <c r="F314" s="5">
        <f>F315+F316+F317+F318+F319+F320</f>
        <v>12441528</v>
      </c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41"/>
      <c r="AO314" s="41"/>
      <c r="AP314" s="41"/>
      <c r="AQ314" s="41"/>
      <c r="AR314" s="41"/>
      <c r="AS314" s="41"/>
      <c r="AT314" s="41"/>
      <c r="AU314" s="41"/>
      <c r="AV314" s="41"/>
      <c r="AW314" s="41"/>
      <c r="AX314" s="41"/>
      <c r="AY314" s="41"/>
      <c r="AZ314" s="41"/>
      <c r="BA314" s="41"/>
      <c r="BB314" s="41"/>
      <c r="BC314" s="41"/>
      <c r="BD314" s="41"/>
      <c r="BE314" s="41"/>
      <c r="BF314" s="41"/>
      <c r="BG314" s="41"/>
      <c r="BH314" s="41"/>
      <c r="BI314" s="41"/>
      <c r="BJ314" s="41"/>
      <c r="BK314" s="41"/>
      <c r="BL314" s="41"/>
      <c r="BM314" s="41"/>
      <c r="BN314" s="41"/>
      <c r="BO314" s="41"/>
      <c r="BP314" s="41"/>
      <c r="BQ314" s="41"/>
      <c r="BR314" s="41"/>
      <c r="BS314" s="41"/>
      <c r="BT314" s="41"/>
      <c r="BU314" s="41"/>
      <c r="BV314" s="41"/>
      <c r="BW314" s="41"/>
      <c r="BX314" s="41"/>
      <c r="BY314" s="41"/>
      <c r="BZ314" s="41"/>
      <c r="CA314" s="41"/>
      <c r="CB314" s="41"/>
      <c r="CC314" s="41"/>
      <c r="CD314" s="41"/>
      <c r="CE314" s="41"/>
    </row>
    <row r="315" spans="1:83" s="21" customFormat="1" ht="51">
      <c r="A315" s="29" t="s">
        <v>335</v>
      </c>
      <c r="B315" s="7" t="s">
        <v>53</v>
      </c>
      <c r="C315" s="7" t="s">
        <v>166</v>
      </c>
      <c r="D315" s="7" t="s">
        <v>163</v>
      </c>
      <c r="E315" s="7" t="s">
        <v>176</v>
      </c>
      <c r="F315" s="5">
        <f>2576531+426049</f>
        <v>3002580</v>
      </c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4"/>
      <c r="AR315" s="44"/>
      <c r="AS315" s="44"/>
      <c r="AT315" s="44"/>
      <c r="AU315" s="44"/>
      <c r="AV315" s="44"/>
      <c r="AW315" s="44"/>
      <c r="AX315" s="44"/>
      <c r="AY315" s="44"/>
      <c r="AZ315" s="44"/>
      <c r="BA315" s="44"/>
      <c r="BB315" s="44"/>
      <c r="BC315" s="44"/>
      <c r="BD315" s="44"/>
      <c r="BE315" s="44"/>
      <c r="BF315" s="44"/>
      <c r="BG315" s="44"/>
      <c r="BH315" s="44"/>
      <c r="BI315" s="44"/>
      <c r="BJ315" s="44"/>
      <c r="BK315" s="44"/>
      <c r="BL315" s="44"/>
      <c r="BM315" s="44"/>
      <c r="BN315" s="44"/>
      <c r="BO315" s="44"/>
      <c r="BP315" s="44"/>
      <c r="BQ315" s="44"/>
      <c r="BR315" s="44"/>
      <c r="BS315" s="44"/>
      <c r="BT315" s="44"/>
      <c r="BU315" s="44"/>
      <c r="BV315" s="44"/>
      <c r="BW315" s="44"/>
      <c r="BX315" s="44"/>
      <c r="BY315" s="44"/>
      <c r="BZ315" s="44"/>
      <c r="CA315" s="44"/>
      <c r="CB315" s="44"/>
      <c r="CC315" s="44"/>
      <c r="CD315" s="44"/>
      <c r="CE315" s="44"/>
    </row>
    <row r="316" spans="1:83" s="21" customFormat="1" ht="38.25">
      <c r="A316" s="29" t="s">
        <v>336</v>
      </c>
      <c r="B316" s="7" t="s">
        <v>53</v>
      </c>
      <c r="C316" s="7" t="s">
        <v>166</v>
      </c>
      <c r="D316" s="7" t="s">
        <v>163</v>
      </c>
      <c r="E316" s="7" t="s">
        <v>177</v>
      </c>
      <c r="F316" s="5">
        <v>125250</v>
      </c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Q316" s="44"/>
      <c r="AR316" s="44"/>
      <c r="AS316" s="44"/>
      <c r="AT316" s="44"/>
      <c r="AU316" s="44"/>
      <c r="AV316" s="44"/>
      <c r="AW316" s="44"/>
      <c r="AX316" s="44"/>
      <c r="AY316" s="44"/>
      <c r="AZ316" s="44"/>
      <c r="BA316" s="44"/>
      <c r="BB316" s="44"/>
      <c r="BC316" s="44"/>
      <c r="BD316" s="44"/>
      <c r="BE316" s="44"/>
      <c r="BF316" s="44"/>
      <c r="BG316" s="44"/>
      <c r="BH316" s="44"/>
      <c r="BI316" s="44"/>
      <c r="BJ316" s="44"/>
      <c r="BK316" s="44"/>
      <c r="BL316" s="44"/>
      <c r="BM316" s="44"/>
      <c r="BN316" s="44"/>
      <c r="BO316" s="44"/>
      <c r="BP316" s="44"/>
      <c r="BQ316" s="44"/>
      <c r="BR316" s="44"/>
      <c r="BS316" s="44"/>
      <c r="BT316" s="44"/>
      <c r="BU316" s="44"/>
      <c r="BV316" s="44"/>
      <c r="BW316" s="44"/>
      <c r="BX316" s="44"/>
      <c r="BY316" s="44"/>
      <c r="BZ316" s="44"/>
      <c r="CA316" s="44"/>
      <c r="CB316" s="44"/>
      <c r="CC316" s="44"/>
      <c r="CD316" s="44"/>
      <c r="CE316" s="44"/>
    </row>
    <row r="317" spans="1:83" s="22" customFormat="1" ht="38.25">
      <c r="A317" s="11" t="s">
        <v>454</v>
      </c>
      <c r="B317" s="7" t="s">
        <v>46</v>
      </c>
      <c r="C317" s="7" t="s">
        <v>166</v>
      </c>
      <c r="D317" s="7" t="s">
        <v>160</v>
      </c>
      <c r="E317" s="7" t="s">
        <v>176</v>
      </c>
      <c r="F317" s="5">
        <v>2269980</v>
      </c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41"/>
      <c r="AO317" s="41"/>
      <c r="AP317" s="41"/>
      <c r="AQ317" s="41"/>
      <c r="AR317" s="41"/>
      <c r="AS317" s="41"/>
      <c r="AT317" s="41"/>
      <c r="AU317" s="41"/>
      <c r="AV317" s="41"/>
      <c r="AW317" s="41"/>
      <c r="AX317" s="41"/>
      <c r="AY317" s="41"/>
      <c r="AZ317" s="41"/>
      <c r="BA317" s="41"/>
      <c r="BB317" s="41"/>
      <c r="BC317" s="41"/>
      <c r="BD317" s="41"/>
      <c r="BE317" s="41"/>
      <c r="BF317" s="41"/>
      <c r="BG317" s="41"/>
      <c r="BH317" s="41"/>
      <c r="BI317" s="41"/>
      <c r="BJ317" s="41"/>
      <c r="BK317" s="41"/>
      <c r="BL317" s="41"/>
      <c r="BM317" s="41"/>
      <c r="BN317" s="41"/>
      <c r="BO317" s="41"/>
      <c r="BP317" s="41"/>
      <c r="BQ317" s="41"/>
      <c r="BR317" s="41"/>
      <c r="BS317" s="41"/>
      <c r="BT317" s="41"/>
      <c r="BU317" s="41"/>
      <c r="BV317" s="41"/>
      <c r="BW317" s="41"/>
      <c r="BX317" s="41"/>
      <c r="BY317" s="41"/>
      <c r="BZ317" s="41"/>
      <c r="CA317" s="41"/>
      <c r="CB317" s="41"/>
      <c r="CC317" s="41"/>
      <c r="CD317" s="41"/>
      <c r="CE317" s="41"/>
    </row>
    <row r="318" spans="1:83" s="22" customFormat="1" ht="25.5">
      <c r="A318" s="11" t="s">
        <v>455</v>
      </c>
      <c r="B318" s="7" t="s">
        <v>46</v>
      </c>
      <c r="C318" s="7" t="s">
        <v>166</v>
      </c>
      <c r="D318" s="7" t="s">
        <v>160</v>
      </c>
      <c r="E318" s="7" t="s">
        <v>177</v>
      </c>
      <c r="F318" s="5">
        <f>232571+30000+118000</f>
        <v>380571</v>
      </c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41"/>
      <c r="AO318" s="41"/>
      <c r="AP318" s="41"/>
      <c r="AQ318" s="41"/>
      <c r="AR318" s="41"/>
      <c r="AS318" s="41"/>
      <c r="AT318" s="41"/>
      <c r="AU318" s="41"/>
      <c r="AV318" s="41"/>
      <c r="AW318" s="41"/>
      <c r="AX318" s="41"/>
      <c r="AY318" s="41"/>
      <c r="AZ318" s="41"/>
      <c r="BA318" s="41"/>
      <c r="BB318" s="41"/>
      <c r="BC318" s="41"/>
      <c r="BD318" s="41"/>
      <c r="BE318" s="41"/>
      <c r="BF318" s="41"/>
      <c r="BG318" s="41"/>
      <c r="BH318" s="41"/>
      <c r="BI318" s="41"/>
      <c r="BJ318" s="41"/>
      <c r="BK318" s="41"/>
      <c r="BL318" s="41"/>
      <c r="BM318" s="41"/>
      <c r="BN318" s="41"/>
      <c r="BO318" s="41"/>
      <c r="BP318" s="41"/>
      <c r="BQ318" s="41"/>
      <c r="BR318" s="41"/>
      <c r="BS318" s="41"/>
      <c r="BT318" s="41"/>
      <c r="BU318" s="41"/>
      <c r="BV318" s="41"/>
      <c r="BW318" s="41"/>
      <c r="BX318" s="41"/>
      <c r="BY318" s="41"/>
      <c r="BZ318" s="41"/>
      <c r="CA318" s="41"/>
      <c r="CB318" s="41"/>
      <c r="CC318" s="41"/>
      <c r="CD318" s="41"/>
      <c r="CE318" s="41"/>
    </row>
    <row r="319" spans="1:83" s="22" customFormat="1" ht="51">
      <c r="A319" s="29" t="s">
        <v>456</v>
      </c>
      <c r="B319" s="7" t="s">
        <v>47</v>
      </c>
      <c r="C319" s="7" t="s">
        <v>166</v>
      </c>
      <c r="D319" s="7" t="s">
        <v>160</v>
      </c>
      <c r="E319" s="7" t="s">
        <v>176</v>
      </c>
      <c r="F319" s="5">
        <v>5813161</v>
      </c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41"/>
      <c r="AO319" s="41"/>
      <c r="AP319" s="41"/>
      <c r="AQ319" s="41"/>
      <c r="AR319" s="41"/>
      <c r="AS319" s="41"/>
      <c r="AT319" s="41"/>
      <c r="AU319" s="41"/>
      <c r="AV319" s="41"/>
      <c r="AW319" s="41"/>
      <c r="AX319" s="41"/>
      <c r="AY319" s="41"/>
      <c r="AZ319" s="41"/>
      <c r="BA319" s="41"/>
      <c r="BB319" s="41"/>
      <c r="BC319" s="41"/>
      <c r="BD319" s="41"/>
      <c r="BE319" s="41"/>
      <c r="BF319" s="41"/>
      <c r="BG319" s="41"/>
      <c r="BH319" s="41"/>
      <c r="BI319" s="41"/>
      <c r="BJ319" s="41"/>
      <c r="BK319" s="41"/>
      <c r="BL319" s="41"/>
      <c r="BM319" s="41"/>
      <c r="BN319" s="41"/>
      <c r="BO319" s="41"/>
      <c r="BP319" s="41"/>
      <c r="BQ319" s="41"/>
      <c r="BR319" s="41"/>
      <c r="BS319" s="41"/>
      <c r="BT319" s="41"/>
      <c r="BU319" s="41"/>
      <c r="BV319" s="41"/>
      <c r="BW319" s="41"/>
      <c r="BX319" s="41"/>
      <c r="BY319" s="41"/>
      <c r="BZ319" s="41"/>
      <c r="CA319" s="41"/>
      <c r="CB319" s="41"/>
      <c r="CC319" s="41"/>
      <c r="CD319" s="41"/>
      <c r="CE319" s="41"/>
    </row>
    <row r="320" spans="1:83" s="22" customFormat="1" ht="25.5">
      <c r="A320" s="11" t="s">
        <v>457</v>
      </c>
      <c r="B320" s="7" t="s">
        <v>47</v>
      </c>
      <c r="C320" s="7" t="s">
        <v>166</v>
      </c>
      <c r="D320" s="7" t="s">
        <v>160</v>
      </c>
      <c r="E320" s="7" t="s">
        <v>177</v>
      </c>
      <c r="F320" s="5">
        <v>849986</v>
      </c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41"/>
      <c r="AO320" s="41"/>
      <c r="AP320" s="41"/>
      <c r="AQ320" s="41"/>
      <c r="AR320" s="41"/>
      <c r="AS320" s="41"/>
      <c r="AT320" s="41"/>
      <c r="AU320" s="41"/>
      <c r="AV320" s="41"/>
      <c r="AW320" s="41"/>
      <c r="AX320" s="41"/>
      <c r="AY320" s="41"/>
      <c r="AZ320" s="41"/>
      <c r="BA320" s="41"/>
      <c r="BB320" s="41"/>
      <c r="BC320" s="41"/>
      <c r="BD320" s="41"/>
      <c r="BE320" s="41"/>
      <c r="BF320" s="41"/>
      <c r="BG320" s="41"/>
      <c r="BH320" s="41"/>
      <c r="BI320" s="41"/>
      <c r="BJ320" s="41"/>
      <c r="BK320" s="41"/>
      <c r="BL320" s="41"/>
      <c r="BM320" s="41"/>
      <c r="BN320" s="41"/>
      <c r="BO320" s="41"/>
      <c r="BP320" s="41"/>
      <c r="BQ320" s="41"/>
      <c r="BR320" s="41"/>
      <c r="BS320" s="41"/>
      <c r="BT320" s="41"/>
      <c r="BU320" s="41"/>
      <c r="BV320" s="41"/>
      <c r="BW320" s="41"/>
      <c r="BX320" s="41"/>
      <c r="BY320" s="41"/>
      <c r="BZ320" s="41"/>
      <c r="CA320" s="41"/>
      <c r="CB320" s="41"/>
      <c r="CC320" s="41"/>
      <c r="CD320" s="41"/>
      <c r="CE320" s="41"/>
    </row>
    <row r="321" spans="1:83" s="22" customFormat="1" ht="13.5">
      <c r="A321" s="11" t="s">
        <v>310</v>
      </c>
      <c r="B321" s="7" t="s">
        <v>309</v>
      </c>
      <c r="C321" s="7"/>
      <c r="D321" s="7"/>
      <c r="E321" s="7"/>
      <c r="F321" s="5">
        <f>F322</f>
        <v>7900242</v>
      </c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41"/>
      <c r="AO321" s="41"/>
      <c r="AP321" s="41"/>
      <c r="AQ321" s="41"/>
      <c r="AR321" s="41"/>
      <c r="AS321" s="41"/>
      <c r="AT321" s="41"/>
      <c r="AU321" s="41"/>
      <c r="AV321" s="41"/>
      <c r="AW321" s="41"/>
      <c r="AX321" s="41"/>
      <c r="AY321" s="41"/>
      <c r="AZ321" s="41"/>
      <c r="BA321" s="41"/>
      <c r="BB321" s="41"/>
      <c r="BC321" s="41"/>
      <c r="BD321" s="41"/>
      <c r="BE321" s="41"/>
      <c r="BF321" s="41"/>
      <c r="BG321" s="41"/>
      <c r="BH321" s="41"/>
      <c r="BI321" s="41"/>
      <c r="BJ321" s="41"/>
      <c r="BK321" s="41"/>
      <c r="BL321" s="41"/>
      <c r="BM321" s="41"/>
      <c r="BN321" s="41"/>
      <c r="BO321" s="41"/>
      <c r="BP321" s="41"/>
      <c r="BQ321" s="41"/>
      <c r="BR321" s="41"/>
      <c r="BS321" s="41"/>
      <c r="BT321" s="41"/>
      <c r="BU321" s="41"/>
      <c r="BV321" s="41"/>
      <c r="BW321" s="41"/>
      <c r="BX321" s="41"/>
      <c r="BY321" s="41"/>
      <c r="BZ321" s="41"/>
      <c r="CA321" s="41"/>
      <c r="CB321" s="41"/>
      <c r="CC321" s="41"/>
      <c r="CD321" s="41"/>
      <c r="CE321" s="41"/>
    </row>
    <row r="322" spans="1:83" s="22" customFormat="1" ht="42" customHeight="1">
      <c r="A322" s="9" t="s">
        <v>499</v>
      </c>
      <c r="B322" s="7" t="s">
        <v>311</v>
      </c>
      <c r="C322" s="7" t="s">
        <v>169</v>
      </c>
      <c r="D322" s="7" t="s">
        <v>161</v>
      </c>
      <c r="E322" s="7" t="s">
        <v>0</v>
      </c>
      <c r="F322" s="5">
        <f>716942+7183300</f>
        <v>7900242</v>
      </c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41"/>
      <c r="AO322" s="41"/>
      <c r="AP322" s="41"/>
      <c r="AQ322" s="41"/>
      <c r="AR322" s="41"/>
      <c r="AS322" s="41"/>
      <c r="AT322" s="41"/>
      <c r="AU322" s="41"/>
      <c r="AV322" s="41"/>
      <c r="AW322" s="41"/>
      <c r="AX322" s="41"/>
      <c r="AY322" s="41"/>
      <c r="AZ322" s="41"/>
      <c r="BA322" s="41"/>
      <c r="BB322" s="41"/>
      <c r="BC322" s="41"/>
      <c r="BD322" s="41"/>
      <c r="BE322" s="41"/>
      <c r="BF322" s="41"/>
      <c r="BG322" s="41"/>
      <c r="BH322" s="41"/>
      <c r="BI322" s="41"/>
      <c r="BJ322" s="41"/>
      <c r="BK322" s="41"/>
      <c r="BL322" s="41"/>
      <c r="BM322" s="41"/>
      <c r="BN322" s="41"/>
      <c r="BO322" s="41"/>
      <c r="BP322" s="41"/>
      <c r="BQ322" s="41"/>
      <c r="BR322" s="41"/>
      <c r="BS322" s="41"/>
      <c r="BT322" s="41"/>
      <c r="BU322" s="41"/>
      <c r="BV322" s="41"/>
      <c r="BW322" s="41"/>
      <c r="BX322" s="41"/>
      <c r="BY322" s="41"/>
      <c r="BZ322" s="41"/>
      <c r="CA322" s="41"/>
      <c r="CB322" s="41"/>
      <c r="CC322" s="41"/>
      <c r="CD322" s="41"/>
      <c r="CE322" s="41"/>
    </row>
    <row r="323" spans="1:83" s="3" customFormat="1" ht="35.25" customHeight="1">
      <c r="A323" s="31" t="s">
        <v>195</v>
      </c>
      <c r="B323" s="26" t="s">
        <v>143</v>
      </c>
      <c r="C323" s="26"/>
      <c r="D323" s="26"/>
      <c r="E323" s="26"/>
      <c r="F323" s="6">
        <f>F324</f>
        <v>2451077</v>
      </c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  <c r="AP323" s="44"/>
      <c r="AQ323" s="44"/>
      <c r="AR323" s="44"/>
      <c r="AS323" s="44"/>
      <c r="AT323" s="44"/>
      <c r="AU323" s="44"/>
      <c r="AV323" s="44"/>
      <c r="AW323" s="44"/>
      <c r="AX323" s="44"/>
      <c r="AY323" s="44"/>
      <c r="AZ323" s="44"/>
      <c r="BA323" s="44"/>
      <c r="BB323" s="44"/>
      <c r="BC323" s="44"/>
      <c r="BD323" s="44"/>
      <c r="BE323" s="44"/>
      <c r="BF323" s="44"/>
      <c r="BG323" s="44"/>
      <c r="BH323" s="44"/>
      <c r="BI323" s="44"/>
      <c r="BJ323" s="44"/>
      <c r="BK323" s="44"/>
      <c r="BL323" s="44"/>
      <c r="BM323" s="44"/>
      <c r="BN323" s="44"/>
      <c r="BO323" s="44"/>
      <c r="BP323" s="44"/>
      <c r="BQ323" s="44"/>
      <c r="BR323" s="44"/>
      <c r="BS323" s="44"/>
      <c r="BT323" s="44"/>
      <c r="BU323" s="44"/>
      <c r="BV323" s="44"/>
      <c r="BW323" s="44"/>
      <c r="BX323" s="44"/>
      <c r="BY323" s="44"/>
      <c r="BZ323" s="44"/>
      <c r="CA323" s="44"/>
      <c r="CB323" s="44"/>
      <c r="CC323" s="44"/>
      <c r="CD323" s="44"/>
      <c r="CE323" s="44"/>
    </row>
    <row r="324" spans="1:83" s="2" customFormat="1" ht="13.5">
      <c r="A324" s="11" t="s">
        <v>153</v>
      </c>
      <c r="B324" s="7" t="s">
        <v>144</v>
      </c>
      <c r="C324" s="7"/>
      <c r="D324" s="7"/>
      <c r="E324" s="7"/>
      <c r="F324" s="5">
        <f>SUM(F325:F329)</f>
        <v>2451077</v>
      </c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41"/>
      <c r="AO324" s="41"/>
      <c r="AP324" s="41"/>
      <c r="AQ324" s="41"/>
      <c r="AR324" s="41"/>
      <c r="AS324" s="41"/>
      <c r="AT324" s="41"/>
      <c r="AU324" s="41"/>
      <c r="AV324" s="41"/>
      <c r="AW324" s="41"/>
      <c r="AX324" s="41"/>
      <c r="AY324" s="41"/>
      <c r="AZ324" s="41"/>
      <c r="BA324" s="41"/>
      <c r="BB324" s="41"/>
      <c r="BC324" s="41"/>
      <c r="BD324" s="41"/>
      <c r="BE324" s="41"/>
      <c r="BF324" s="41"/>
      <c r="BG324" s="41"/>
      <c r="BH324" s="41"/>
      <c r="BI324" s="41"/>
      <c r="BJ324" s="41"/>
      <c r="BK324" s="41"/>
      <c r="BL324" s="41"/>
      <c r="BM324" s="41"/>
      <c r="BN324" s="41"/>
      <c r="BO324" s="41"/>
      <c r="BP324" s="41"/>
      <c r="BQ324" s="41"/>
      <c r="BR324" s="41"/>
      <c r="BS324" s="41"/>
      <c r="BT324" s="41"/>
      <c r="BU324" s="41"/>
      <c r="BV324" s="41"/>
      <c r="BW324" s="41"/>
      <c r="BX324" s="41"/>
      <c r="BY324" s="41"/>
      <c r="BZ324" s="41"/>
      <c r="CA324" s="41"/>
      <c r="CB324" s="41"/>
      <c r="CC324" s="41"/>
      <c r="CD324" s="41"/>
      <c r="CE324" s="41"/>
    </row>
    <row r="325" spans="1:83" s="2" customFormat="1" ht="38.25">
      <c r="A325" s="9" t="s">
        <v>426</v>
      </c>
      <c r="B325" s="7" t="s">
        <v>95</v>
      </c>
      <c r="C325" s="7" t="s">
        <v>147</v>
      </c>
      <c r="D325" s="7" t="s">
        <v>162</v>
      </c>
      <c r="E325" s="7" t="s">
        <v>0</v>
      </c>
      <c r="F325" s="5">
        <v>200000</v>
      </c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41"/>
      <c r="AO325" s="41"/>
      <c r="AP325" s="41"/>
      <c r="AQ325" s="41"/>
      <c r="AR325" s="41"/>
      <c r="AS325" s="41"/>
      <c r="AT325" s="41"/>
      <c r="AU325" s="41"/>
      <c r="AV325" s="41"/>
      <c r="AW325" s="41"/>
      <c r="AX325" s="41"/>
      <c r="AY325" s="41"/>
      <c r="AZ325" s="41"/>
      <c r="BA325" s="41"/>
      <c r="BB325" s="41"/>
      <c r="BC325" s="41"/>
      <c r="BD325" s="41"/>
      <c r="BE325" s="41"/>
      <c r="BF325" s="41"/>
      <c r="BG325" s="41"/>
      <c r="BH325" s="41"/>
      <c r="BI325" s="41"/>
      <c r="BJ325" s="41"/>
      <c r="BK325" s="41"/>
      <c r="BL325" s="41"/>
      <c r="BM325" s="41"/>
      <c r="BN325" s="41"/>
      <c r="BO325" s="41"/>
      <c r="BP325" s="41"/>
      <c r="BQ325" s="41"/>
      <c r="BR325" s="41"/>
      <c r="BS325" s="41"/>
      <c r="BT325" s="41"/>
      <c r="BU325" s="41"/>
      <c r="BV325" s="41"/>
      <c r="BW325" s="41"/>
      <c r="BX325" s="41"/>
      <c r="BY325" s="41"/>
      <c r="BZ325" s="41"/>
      <c r="CA325" s="41"/>
      <c r="CB325" s="41"/>
      <c r="CC325" s="41"/>
      <c r="CD325" s="41"/>
      <c r="CE325" s="41"/>
    </row>
    <row r="326" spans="1:83" s="2" customFormat="1" ht="30" customHeight="1">
      <c r="A326" s="50" t="s">
        <v>543</v>
      </c>
      <c r="B326" s="7" t="s">
        <v>542</v>
      </c>
      <c r="C326" s="7" t="s">
        <v>163</v>
      </c>
      <c r="D326" s="7" t="s">
        <v>168</v>
      </c>
      <c r="E326" s="7" t="s">
        <v>0</v>
      </c>
      <c r="F326" s="5">
        <v>100000</v>
      </c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41"/>
      <c r="AO326" s="41"/>
      <c r="AP326" s="41"/>
      <c r="AQ326" s="41"/>
      <c r="AR326" s="41"/>
      <c r="AS326" s="41"/>
      <c r="AT326" s="41"/>
      <c r="AU326" s="41"/>
      <c r="AV326" s="41"/>
      <c r="AW326" s="41"/>
      <c r="AX326" s="41"/>
      <c r="AY326" s="41"/>
      <c r="AZ326" s="41"/>
      <c r="BA326" s="41"/>
      <c r="BB326" s="41"/>
      <c r="BC326" s="41"/>
      <c r="BD326" s="41"/>
      <c r="BE326" s="41"/>
      <c r="BF326" s="41"/>
      <c r="BG326" s="41"/>
      <c r="BH326" s="41"/>
      <c r="BI326" s="41"/>
      <c r="BJ326" s="41"/>
      <c r="BK326" s="41"/>
      <c r="BL326" s="41"/>
      <c r="BM326" s="41"/>
      <c r="BN326" s="41"/>
      <c r="BO326" s="41"/>
      <c r="BP326" s="41"/>
      <c r="BQ326" s="41"/>
      <c r="BR326" s="41"/>
      <c r="BS326" s="41"/>
      <c r="BT326" s="41"/>
      <c r="BU326" s="41"/>
      <c r="BV326" s="41"/>
      <c r="BW326" s="41"/>
      <c r="BX326" s="41"/>
      <c r="BY326" s="41"/>
      <c r="BZ326" s="41"/>
      <c r="CA326" s="41"/>
      <c r="CB326" s="41"/>
      <c r="CC326" s="41"/>
      <c r="CD326" s="41"/>
      <c r="CE326" s="41"/>
    </row>
    <row r="327" spans="1:83" s="2" customFormat="1" ht="25.5">
      <c r="A327" s="9" t="s">
        <v>427</v>
      </c>
      <c r="B327" s="7" t="s">
        <v>145</v>
      </c>
      <c r="C327" s="7" t="s">
        <v>167</v>
      </c>
      <c r="D327" s="7" t="s">
        <v>164</v>
      </c>
      <c r="E327" s="7" t="s">
        <v>0</v>
      </c>
      <c r="F327" s="5">
        <f>785000+78567</f>
        <v>863567</v>
      </c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41"/>
      <c r="AO327" s="41"/>
      <c r="AP327" s="41"/>
      <c r="AQ327" s="41"/>
      <c r="AR327" s="41"/>
      <c r="AS327" s="41"/>
      <c r="AT327" s="41"/>
      <c r="AU327" s="41"/>
      <c r="AV327" s="41"/>
      <c r="AW327" s="41"/>
      <c r="AX327" s="41"/>
      <c r="AY327" s="41"/>
      <c r="AZ327" s="41"/>
      <c r="BA327" s="41"/>
      <c r="BB327" s="41"/>
      <c r="BC327" s="41"/>
      <c r="BD327" s="41"/>
      <c r="BE327" s="41"/>
      <c r="BF327" s="41"/>
      <c r="BG327" s="41"/>
      <c r="BH327" s="41"/>
      <c r="BI327" s="41"/>
      <c r="BJ327" s="41"/>
      <c r="BK327" s="41"/>
      <c r="BL327" s="41"/>
      <c r="BM327" s="41"/>
      <c r="BN327" s="41"/>
      <c r="BO327" s="41"/>
      <c r="BP327" s="41"/>
      <c r="BQ327" s="41"/>
      <c r="BR327" s="41"/>
      <c r="BS327" s="41"/>
      <c r="BT327" s="41"/>
      <c r="BU327" s="41"/>
      <c r="BV327" s="41"/>
      <c r="BW327" s="41"/>
      <c r="BX327" s="41"/>
      <c r="BY327" s="41"/>
      <c r="BZ327" s="41"/>
      <c r="CA327" s="41"/>
      <c r="CB327" s="41"/>
      <c r="CC327" s="41"/>
      <c r="CD327" s="41"/>
      <c r="CE327" s="41"/>
    </row>
    <row r="328" spans="1:83" s="2" customFormat="1" ht="38.25">
      <c r="A328" s="9" t="s">
        <v>428</v>
      </c>
      <c r="B328" s="7" t="s">
        <v>146</v>
      </c>
      <c r="C328" s="7" t="s">
        <v>167</v>
      </c>
      <c r="D328" s="7" t="s">
        <v>164</v>
      </c>
      <c r="E328" s="7" t="s">
        <v>0</v>
      </c>
      <c r="F328" s="5">
        <v>140000</v>
      </c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41"/>
      <c r="AO328" s="41"/>
      <c r="AP328" s="41"/>
      <c r="AQ328" s="41"/>
      <c r="AR328" s="41"/>
      <c r="AS328" s="41"/>
      <c r="AT328" s="41"/>
      <c r="AU328" s="41"/>
      <c r="AV328" s="41"/>
      <c r="AW328" s="41"/>
      <c r="AX328" s="41"/>
      <c r="AY328" s="41"/>
      <c r="AZ328" s="41"/>
      <c r="BA328" s="41"/>
      <c r="BB328" s="41"/>
      <c r="BC328" s="41"/>
      <c r="BD328" s="41"/>
      <c r="BE328" s="41"/>
      <c r="BF328" s="41"/>
      <c r="BG328" s="41"/>
      <c r="BH328" s="41"/>
      <c r="BI328" s="41"/>
      <c r="BJ328" s="41"/>
      <c r="BK328" s="41"/>
      <c r="BL328" s="41"/>
      <c r="BM328" s="41"/>
      <c r="BN328" s="41"/>
      <c r="BO328" s="41"/>
      <c r="BP328" s="41"/>
      <c r="BQ328" s="41"/>
      <c r="BR328" s="41"/>
      <c r="BS328" s="41"/>
      <c r="BT328" s="41"/>
      <c r="BU328" s="41"/>
      <c r="BV328" s="41"/>
      <c r="BW328" s="41"/>
      <c r="BX328" s="41"/>
      <c r="BY328" s="41"/>
      <c r="BZ328" s="41"/>
      <c r="CA328" s="41"/>
      <c r="CB328" s="41"/>
      <c r="CC328" s="41"/>
      <c r="CD328" s="41"/>
      <c r="CE328" s="41"/>
    </row>
    <row r="329" spans="1:83" s="2" customFormat="1" ht="24.75" customHeight="1">
      <c r="A329" s="9" t="s">
        <v>578</v>
      </c>
      <c r="B329" s="7" t="s">
        <v>577</v>
      </c>
      <c r="C329" s="7" t="s">
        <v>167</v>
      </c>
      <c r="D329" s="7" t="s">
        <v>164</v>
      </c>
      <c r="E329" s="7" t="s">
        <v>0</v>
      </c>
      <c r="F329" s="5">
        <v>1147510</v>
      </c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41"/>
      <c r="AO329" s="41"/>
      <c r="AP329" s="41"/>
      <c r="AQ329" s="41"/>
      <c r="AR329" s="41"/>
      <c r="AS329" s="41"/>
      <c r="AT329" s="41"/>
      <c r="AU329" s="41"/>
      <c r="AV329" s="41"/>
      <c r="AW329" s="41"/>
      <c r="AX329" s="41"/>
      <c r="AY329" s="41"/>
      <c r="AZ329" s="41"/>
      <c r="BA329" s="41"/>
      <c r="BB329" s="41"/>
      <c r="BC329" s="41"/>
      <c r="BD329" s="41"/>
      <c r="BE329" s="41"/>
      <c r="BF329" s="41"/>
      <c r="BG329" s="41"/>
      <c r="BH329" s="41"/>
      <c r="BI329" s="41"/>
      <c r="BJ329" s="41"/>
      <c r="BK329" s="41"/>
      <c r="BL329" s="41"/>
      <c r="BM329" s="41"/>
      <c r="BN329" s="41"/>
      <c r="BO329" s="41"/>
      <c r="BP329" s="41"/>
      <c r="BQ329" s="41"/>
      <c r="BR329" s="41"/>
      <c r="BS329" s="41"/>
      <c r="BT329" s="41"/>
      <c r="BU329" s="41"/>
      <c r="BV329" s="41"/>
      <c r="BW329" s="41"/>
      <c r="BX329" s="41"/>
      <c r="BY329" s="41"/>
      <c r="BZ329" s="41"/>
      <c r="CA329" s="41"/>
      <c r="CB329" s="41"/>
      <c r="CC329" s="41"/>
      <c r="CD329" s="41"/>
      <c r="CE329" s="41"/>
    </row>
    <row r="330" spans="1:83" s="21" customFormat="1" ht="25.5">
      <c r="A330" s="32" t="s">
        <v>234</v>
      </c>
      <c r="B330" s="26" t="s">
        <v>226</v>
      </c>
      <c r="C330" s="26"/>
      <c r="D330" s="26"/>
      <c r="E330" s="26"/>
      <c r="F330" s="6">
        <f>F331+F333</f>
        <v>15052642.539999999</v>
      </c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/>
      <c r="AP330" s="44"/>
      <c r="AQ330" s="44"/>
      <c r="AR330" s="44"/>
      <c r="AS330" s="44"/>
      <c r="AT330" s="44"/>
      <c r="AU330" s="44"/>
      <c r="AV330" s="44"/>
      <c r="AW330" s="44"/>
      <c r="AX330" s="44"/>
      <c r="AY330" s="44"/>
      <c r="AZ330" s="44"/>
      <c r="BA330" s="44"/>
      <c r="BB330" s="44"/>
      <c r="BC330" s="44"/>
      <c r="BD330" s="44"/>
      <c r="BE330" s="44"/>
      <c r="BF330" s="44"/>
      <c r="BG330" s="44"/>
      <c r="BH330" s="44"/>
      <c r="BI330" s="44"/>
      <c r="BJ330" s="44"/>
      <c r="BK330" s="44"/>
      <c r="BL330" s="44"/>
      <c r="BM330" s="44"/>
      <c r="BN330" s="44"/>
      <c r="BO330" s="44"/>
      <c r="BP330" s="44"/>
      <c r="BQ330" s="44"/>
      <c r="BR330" s="44"/>
      <c r="BS330" s="44"/>
      <c r="BT330" s="44"/>
      <c r="BU330" s="44"/>
      <c r="BV330" s="44"/>
      <c r="BW330" s="44"/>
      <c r="BX330" s="44"/>
      <c r="BY330" s="44"/>
      <c r="BZ330" s="44"/>
      <c r="CA330" s="44"/>
      <c r="CB330" s="44"/>
      <c r="CC330" s="44"/>
      <c r="CD330" s="44"/>
      <c r="CE330" s="44"/>
    </row>
    <row r="331" spans="1:83" s="22" customFormat="1" ht="13.5">
      <c r="A331" s="11" t="s">
        <v>589</v>
      </c>
      <c r="B331" s="7" t="s">
        <v>243</v>
      </c>
      <c r="C331" s="7"/>
      <c r="D331" s="7"/>
      <c r="E331" s="7"/>
      <c r="F331" s="5">
        <f>F332</f>
        <v>11775142.539999999</v>
      </c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41"/>
      <c r="AO331" s="41"/>
      <c r="AP331" s="41"/>
      <c r="AQ331" s="41"/>
      <c r="AR331" s="41"/>
      <c r="AS331" s="41"/>
      <c r="AT331" s="41"/>
      <c r="AU331" s="41"/>
      <c r="AV331" s="41"/>
      <c r="AW331" s="41"/>
      <c r="AX331" s="41"/>
      <c r="AY331" s="41"/>
      <c r="AZ331" s="41"/>
      <c r="BA331" s="41"/>
      <c r="BB331" s="41"/>
      <c r="BC331" s="41"/>
      <c r="BD331" s="41"/>
      <c r="BE331" s="41"/>
      <c r="BF331" s="41"/>
      <c r="BG331" s="41"/>
      <c r="BH331" s="41"/>
      <c r="BI331" s="41"/>
      <c r="BJ331" s="41"/>
      <c r="BK331" s="41"/>
      <c r="BL331" s="41"/>
      <c r="BM331" s="41"/>
      <c r="BN331" s="41"/>
      <c r="BO331" s="41"/>
      <c r="BP331" s="41"/>
      <c r="BQ331" s="41"/>
      <c r="BR331" s="41"/>
      <c r="BS331" s="41"/>
      <c r="BT331" s="41"/>
      <c r="BU331" s="41"/>
      <c r="BV331" s="41"/>
      <c r="BW331" s="41"/>
      <c r="BX331" s="41"/>
      <c r="BY331" s="41"/>
      <c r="BZ331" s="41"/>
      <c r="CA331" s="41"/>
      <c r="CB331" s="41"/>
      <c r="CC331" s="41"/>
      <c r="CD331" s="41"/>
      <c r="CE331" s="41"/>
    </row>
    <row r="332" spans="1:83" s="22" customFormat="1" ht="25.5">
      <c r="A332" s="11" t="s">
        <v>447</v>
      </c>
      <c r="B332" s="7" t="s">
        <v>244</v>
      </c>
      <c r="C332" s="7" t="s">
        <v>168</v>
      </c>
      <c r="D332" s="7" t="s">
        <v>161</v>
      </c>
      <c r="E332" s="7" t="s">
        <v>177</v>
      </c>
      <c r="F332" s="5">
        <v>11775142.539999999</v>
      </c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41"/>
      <c r="AO332" s="41"/>
      <c r="AP332" s="41"/>
      <c r="AQ332" s="41"/>
      <c r="AR332" s="41"/>
      <c r="AS332" s="41"/>
      <c r="AT332" s="41"/>
      <c r="AU332" s="41"/>
      <c r="AV332" s="41"/>
      <c r="AW332" s="41"/>
      <c r="AX332" s="41"/>
      <c r="AY332" s="41"/>
      <c r="AZ332" s="41"/>
      <c r="BA332" s="41"/>
      <c r="BB332" s="41"/>
      <c r="BC332" s="41"/>
      <c r="BD332" s="41"/>
      <c r="BE332" s="41"/>
      <c r="BF332" s="41"/>
      <c r="BG332" s="41"/>
      <c r="BH332" s="41"/>
      <c r="BI332" s="41"/>
      <c r="BJ332" s="41"/>
      <c r="BK332" s="41"/>
      <c r="BL332" s="41"/>
      <c r="BM332" s="41"/>
      <c r="BN332" s="41"/>
      <c r="BO332" s="41"/>
      <c r="BP332" s="41"/>
      <c r="BQ332" s="41"/>
      <c r="BR332" s="41"/>
      <c r="BS332" s="41"/>
      <c r="BT332" s="41"/>
      <c r="BU332" s="41"/>
      <c r="BV332" s="41"/>
      <c r="BW332" s="41"/>
      <c r="BX332" s="41"/>
      <c r="BY332" s="41"/>
      <c r="BZ332" s="41"/>
      <c r="CA332" s="41"/>
      <c r="CB332" s="41"/>
      <c r="CC332" s="41"/>
      <c r="CD332" s="41"/>
      <c r="CE332" s="41"/>
    </row>
    <row r="333" spans="1:83" s="22" customFormat="1" ht="38.25">
      <c r="A333" s="11" t="s">
        <v>540</v>
      </c>
      <c r="B333" s="7" t="s">
        <v>588</v>
      </c>
      <c r="C333" s="7" t="s">
        <v>168</v>
      </c>
      <c r="D333" s="7" t="s">
        <v>161</v>
      </c>
      <c r="E333" s="7" t="s">
        <v>177</v>
      </c>
      <c r="F333" s="5">
        <v>3277500</v>
      </c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41"/>
      <c r="AO333" s="41"/>
      <c r="AP333" s="41"/>
      <c r="AQ333" s="41"/>
      <c r="AR333" s="41"/>
      <c r="AS333" s="41"/>
      <c r="AT333" s="41"/>
      <c r="AU333" s="41"/>
      <c r="AV333" s="41"/>
      <c r="AW333" s="41"/>
      <c r="AX333" s="41"/>
      <c r="AY333" s="41"/>
      <c r="AZ333" s="41"/>
      <c r="BA333" s="41"/>
      <c r="BB333" s="41"/>
      <c r="BC333" s="41"/>
      <c r="BD333" s="41"/>
      <c r="BE333" s="41"/>
      <c r="BF333" s="41"/>
      <c r="BG333" s="41"/>
      <c r="BH333" s="41"/>
      <c r="BI333" s="41"/>
      <c r="BJ333" s="41"/>
      <c r="BK333" s="41"/>
      <c r="BL333" s="41"/>
      <c r="BM333" s="41"/>
      <c r="BN333" s="41"/>
      <c r="BO333" s="41"/>
      <c r="BP333" s="41"/>
      <c r="BQ333" s="41"/>
      <c r="BR333" s="41"/>
      <c r="BS333" s="41"/>
      <c r="BT333" s="41"/>
      <c r="BU333" s="41"/>
      <c r="BV333" s="41"/>
      <c r="BW333" s="41"/>
      <c r="BX333" s="41"/>
      <c r="BY333" s="41"/>
      <c r="BZ333" s="41"/>
      <c r="CA333" s="41"/>
      <c r="CB333" s="41"/>
      <c r="CC333" s="41"/>
      <c r="CD333" s="41"/>
      <c r="CE333" s="41"/>
    </row>
    <row r="334" spans="1:83" s="21" customFormat="1" ht="13.5">
      <c r="A334" s="31" t="s">
        <v>203</v>
      </c>
      <c r="B334" s="26" t="s">
        <v>204</v>
      </c>
      <c r="C334" s="26"/>
      <c r="D334" s="26"/>
      <c r="E334" s="26"/>
      <c r="F334" s="6">
        <f>F335+F338</f>
        <v>230288</v>
      </c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  <c r="AO334" s="44"/>
      <c r="AP334" s="44"/>
      <c r="AQ334" s="44"/>
      <c r="AR334" s="44"/>
      <c r="AS334" s="44"/>
      <c r="AT334" s="44"/>
      <c r="AU334" s="44"/>
      <c r="AV334" s="44"/>
      <c r="AW334" s="44"/>
      <c r="AX334" s="44"/>
      <c r="AY334" s="44"/>
      <c r="AZ334" s="44"/>
      <c r="BA334" s="44"/>
      <c r="BB334" s="44"/>
      <c r="BC334" s="44"/>
      <c r="BD334" s="44"/>
      <c r="BE334" s="44"/>
      <c r="BF334" s="44"/>
      <c r="BG334" s="44"/>
      <c r="BH334" s="44"/>
      <c r="BI334" s="44"/>
      <c r="BJ334" s="44"/>
      <c r="BK334" s="44"/>
      <c r="BL334" s="44"/>
      <c r="BM334" s="44"/>
      <c r="BN334" s="44"/>
      <c r="BO334" s="44"/>
      <c r="BP334" s="44"/>
      <c r="BQ334" s="44"/>
      <c r="BR334" s="44"/>
      <c r="BS334" s="44"/>
      <c r="BT334" s="44"/>
      <c r="BU334" s="44"/>
      <c r="BV334" s="44"/>
      <c r="BW334" s="44"/>
      <c r="BX334" s="44"/>
      <c r="BY334" s="44"/>
      <c r="BZ334" s="44"/>
      <c r="CA334" s="44"/>
      <c r="CB334" s="44"/>
      <c r="CC334" s="44"/>
      <c r="CD334" s="44"/>
      <c r="CE334" s="44"/>
    </row>
    <row r="335" spans="1:83" s="22" customFormat="1" ht="13.5">
      <c r="A335" s="9" t="s">
        <v>78</v>
      </c>
      <c r="B335" s="7" t="s">
        <v>205</v>
      </c>
      <c r="C335" s="7"/>
      <c r="D335" s="7"/>
      <c r="E335" s="7"/>
      <c r="F335" s="5">
        <f>SUM(F336:F337)</f>
        <v>142288</v>
      </c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41"/>
      <c r="AO335" s="41"/>
      <c r="AP335" s="41"/>
      <c r="AQ335" s="41"/>
      <c r="AR335" s="41"/>
      <c r="AS335" s="41"/>
      <c r="AT335" s="41"/>
      <c r="AU335" s="41"/>
      <c r="AV335" s="41"/>
      <c r="AW335" s="41"/>
      <c r="AX335" s="41"/>
      <c r="AY335" s="41"/>
      <c r="AZ335" s="41"/>
      <c r="BA335" s="41"/>
      <c r="BB335" s="41"/>
      <c r="BC335" s="41"/>
      <c r="BD335" s="41"/>
      <c r="BE335" s="41"/>
      <c r="BF335" s="41"/>
      <c r="BG335" s="41"/>
      <c r="BH335" s="41"/>
      <c r="BI335" s="41"/>
      <c r="BJ335" s="41"/>
      <c r="BK335" s="41"/>
      <c r="BL335" s="41"/>
      <c r="BM335" s="41"/>
      <c r="BN335" s="41"/>
      <c r="BO335" s="41"/>
      <c r="BP335" s="41"/>
      <c r="BQ335" s="41"/>
      <c r="BR335" s="41"/>
      <c r="BS335" s="41"/>
      <c r="BT335" s="41"/>
      <c r="BU335" s="41"/>
      <c r="BV335" s="41"/>
      <c r="BW335" s="41"/>
      <c r="BX335" s="41"/>
      <c r="BY335" s="41"/>
      <c r="BZ335" s="41"/>
      <c r="CA335" s="41"/>
      <c r="CB335" s="41"/>
      <c r="CC335" s="41"/>
      <c r="CD335" s="41"/>
      <c r="CE335" s="41"/>
    </row>
    <row r="336" spans="1:83" s="22" customFormat="1" ht="38.25">
      <c r="A336" s="9" t="s">
        <v>458</v>
      </c>
      <c r="B336" s="7" t="s">
        <v>206</v>
      </c>
      <c r="C336" s="7" t="s">
        <v>169</v>
      </c>
      <c r="D336" s="7" t="s">
        <v>162</v>
      </c>
      <c r="E336" s="7" t="s">
        <v>0</v>
      </c>
      <c r="F336" s="5">
        <v>77000</v>
      </c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41"/>
      <c r="AO336" s="41"/>
      <c r="AP336" s="41"/>
      <c r="AQ336" s="41"/>
      <c r="AR336" s="41"/>
      <c r="AS336" s="41"/>
      <c r="AT336" s="41"/>
      <c r="AU336" s="41"/>
      <c r="AV336" s="41"/>
      <c r="AW336" s="41"/>
      <c r="AX336" s="41"/>
      <c r="AY336" s="41"/>
      <c r="AZ336" s="41"/>
      <c r="BA336" s="41"/>
      <c r="BB336" s="41"/>
      <c r="BC336" s="41"/>
      <c r="BD336" s="41"/>
      <c r="BE336" s="41"/>
      <c r="BF336" s="41"/>
      <c r="BG336" s="41"/>
      <c r="BH336" s="41"/>
      <c r="BI336" s="41"/>
      <c r="BJ336" s="41"/>
      <c r="BK336" s="41"/>
      <c r="BL336" s="41"/>
      <c r="BM336" s="41"/>
      <c r="BN336" s="41"/>
      <c r="BO336" s="41"/>
      <c r="BP336" s="41"/>
      <c r="BQ336" s="41"/>
      <c r="BR336" s="41"/>
      <c r="BS336" s="41"/>
      <c r="BT336" s="41"/>
      <c r="BU336" s="41"/>
      <c r="BV336" s="41"/>
      <c r="BW336" s="41"/>
      <c r="BX336" s="41"/>
      <c r="BY336" s="41"/>
      <c r="BZ336" s="41"/>
      <c r="CA336" s="41"/>
      <c r="CB336" s="41"/>
      <c r="CC336" s="41"/>
      <c r="CD336" s="41"/>
      <c r="CE336" s="41"/>
    </row>
    <row r="337" spans="1:83" s="22" customFormat="1" ht="38.25">
      <c r="A337" s="9" t="s">
        <v>458</v>
      </c>
      <c r="B337" s="7" t="s">
        <v>206</v>
      </c>
      <c r="C337" s="7" t="s">
        <v>171</v>
      </c>
      <c r="D337" s="7" t="s">
        <v>162</v>
      </c>
      <c r="E337" s="7" t="s">
        <v>0</v>
      </c>
      <c r="F337" s="5">
        <v>65288</v>
      </c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41"/>
      <c r="AO337" s="41"/>
      <c r="AP337" s="41"/>
      <c r="AQ337" s="41"/>
      <c r="AR337" s="41"/>
      <c r="AS337" s="41"/>
      <c r="AT337" s="41"/>
      <c r="AU337" s="41"/>
      <c r="AV337" s="41"/>
      <c r="AW337" s="41"/>
      <c r="AX337" s="41"/>
      <c r="AY337" s="41"/>
      <c r="AZ337" s="41"/>
      <c r="BA337" s="41"/>
      <c r="BB337" s="41"/>
      <c r="BC337" s="41"/>
      <c r="BD337" s="41"/>
      <c r="BE337" s="41"/>
      <c r="BF337" s="41"/>
      <c r="BG337" s="41"/>
      <c r="BH337" s="41"/>
      <c r="BI337" s="41"/>
      <c r="BJ337" s="41"/>
      <c r="BK337" s="41"/>
      <c r="BL337" s="41"/>
      <c r="BM337" s="41"/>
      <c r="BN337" s="41"/>
      <c r="BO337" s="41"/>
      <c r="BP337" s="41"/>
      <c r="BQ337" s="41"/>
      <c r="BR337" s="41"/>
      <c r="BS337" s="41"/>
      <c r="BT337" s="41"/>
      <c r="BU337" s="41"/>
      <c r="BV337" s="41"/>
      <c r="BW337" s="41"/>
      <c r="BX337" s="41"/>
      <c r="BY337" s="41"/>
      <c r="BZ337" s="41"/>
      <c r="CA337" s="41"/>
      <c r="CB337" s="41"/>
      <c r="CC337" s="41"/>
      <c r="CD337" s="41"/>
      <c r="CE337" s="41"/>
    </row>
    <row r="338" spans="1:83" s="22" customFormat="1" ht="13.5">
      <c r="A338" s="11" t="s">
        <v>178</v>
      </c>
      <c r="B338" s="7" t="s">
        <v>231</v>
      </c>
      <c r="C338" s="7"/>
      <c r="D338" s="7"/>
      <c r="E338" s="7"/>
      <c r="F338" s="5">
        <f>F339</f>
        <v>88000</v>
      </c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41"/>
      <c r="AO338" s="41"/>
      <c r="AP338" s="41"/>
      <c r="AQ338" s="41"/>
      <c r="AR338" s="41"/>
      <c r="AS338" s="41"/>
      <c r="AT338" s="41"/>
      <c r="AU338" s="41"/>
      <c r="AV338" s="41"/>
      <c r="AW338" s="41"/>
      <c r="AX338" s="41"/>
      <c r="AY338" s="41"/>
      <c r="AZ338" s="41"/>
      <c r="BA338" s="41"/>
      <c r="BB338" s="41"/>
      <c r="BC338" s="41"/>
      <c r="BD338" s="41"/>
      <c r="BE338" s="41"/>
      <c r="BF338" s="41"/>
      <c r="BG338" s="41"/>
      <c r="BH338" s="41"/>
      <c r="BI338" s="41"/>
      <c r="BJ338" s="41"/>
      <c r="BK338" s="41"/>
      <c r="BL338" s="41"/>
      <c r="BM338" s="41"/>
      <c r="BN338" s="41"/>
      <c r="BO338" s="41"/>
      <c r="BP338" s="41"/>
      <c r="BQ338" s="41"/>
      <c r="BR338" s="41"/>
      <c r="BS338" s="41"/>
      <c r="BT338" s="41"/>
      <c r="BU338" s="41"/>
      <c r="BV338" s="41"/>
      <c r="BW338" s="41"/>
      <c r="BX338" s="41"/>
      <c r="BY338" s="41"/>
      <c r="BZ338" s="41"/>
      <c r="CA338" s="41"/>
      <c r="CB338" s="41"/>
      <c r="CC338" s="41"/>
      <c r="CD338" s="41"/>
      <c r="CE338" s="41"/>
    </row>
    <row r="339" spans="1:83" s="22" customFormat="1" ht="24.75" customHeight="1">
      <c r="A339" s="10" t="s">
        <v>459</v>
      </c>
      <c r="B339" s="7" t="s">
        <v>232</v>
      </c>
      <c r="C339" s="7" t="s">
        <v>167</v>
      </c>
      <c r="D339" s="7" t="s">
        <v>163</v>
      </c>
      <c r="E339" s="7" t="s">
        <v>177</v>
      </c>
      <c r="F339" s="5">
        <v>88000</v>
      </c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41"/>
      <c r="AO339" s="41"/>
      <c r="AP339" s="41"/>
      <c r="AQ339" s="41"/>
      <c r="AR339" s="41"/>
      <c r="AS339" s="41"/>
      <c r="AT339" s="41"/>
      <c r="AU339" s="41"/>
      <c r="AV339" s="41"/>
      <c r="AW339" s="41"/>
      <c r="AX339" s="41"/>
      <c r="AY339" s="41"/>
      <c r="AZ339" s="41"/>
      <c r="BA339" s="41"/>
      <c r="BB339" s="41"/>
      <c r="BC339" s="41"/>
      <c r="BD339" s="41"/>
      <c r="BE339" s="41"/>
      <c r="BF339" s="41"/>
      <c r="BG339" s="41"/>
      <c r="BH339" s="41"/>
      <c r="BI339" s="41"/>
      <c r="BJ339" s="41"/>
      <c r="BK339" s="41"/>
      <c r="BL339" s="41"/>
      <c r="BM339" s="41"/>
      <c r="BN339" s="41"/>
      <c r="BO339" s="41"/>
      <c r="BP339" s="41"/>
      <c r="BQ339" s="41"/>
      <c r="BR339" s="41"/>
      <c r="BS339" s="41"/>
      <c r="BT339" s="41"/>
      <c r="BU339" s="41"/>
      <c r="BV339" s="41"/>
      <c r="BW339" s="41"/>
      <c r="BX339" s="41"/>
      <c r="BY339" s="41"/>
      <c r="BZ339" s="41"/>
      <c r="CA339" s="41"/>
      <c r="CB339" s="41"/>
      <c r="CC339" s="41"/>
      <c r="CD339" s="41"/>
      <c r="CE339" s="41"/>
    </row>
    <row r="340" spans="1:83" s="21" customFormat="1" ht="25.5">
      <c r="A340" s="31" t="s">
        <v>484</v>
      </c>
      <c r="B340" s="26" t="s">
        <v>230</v>
      </c>
      <c r="C340" s="26"/>
      <c r="D340" s="26"/>
      <c r="E340" s="26"/>
      <c r="F340" s="6">
        <f t="shared" ref="F340:F341" si="7">F341</f>
        <v>30000</v>
      </c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4"/>
      <c r="AO340" s="44"/>
      <c r="AP340" s="44"/>
      <c r="AQ340" s="44"/>
      <c r="AR340" s="44"/>
      <c r="AS340" s="44"/>
      <c r="AT340" s="44"/>
      <c r="AU340" s="44"/>
      <c r="AV340" s="44"/>
      <c r="AW340" s="44"/>
      <c r="AX340" s="44"/>
      <c r="AY340" s="44"/>
      <c r="AZ340" s="44"/>
      <c r="BA340" s="44"/>
      <c r="BB340" s="44"/>
      <c r="BC340" s="44"/>
      <c r="BD340" s="44"/>
      <c r="BE340" s="44"/>
      <c r="BF340" s="44"/>
      <c r="BG340" s="44"/>
      <c r="BH340" s="44"/>
      <c r="BI340" s="44"/>
      <c r="BJ340" s="44"/>
      <c r="BK340" s="44"/>
      <c r="BL340" s="44"/>
      <c r="BM340" s="44"/>
      <c r="BN340" s="44"/>
      <c r="BO340" s="44"/>
      <c r="BP340" s="44"/>
      <c r="BQ340" s="44"/>
      <c r="BR340" s="44"/>
      <c r="BS340" s="44"/>
      <c r="BT340" s="44"/>
      <c r="BU340" s="44"/>
      <c r="BV340" s="44"/>
      <c r="BW340" s="44"/>
      <c r="BX340" s="44"/>
      <c r="BY340" s="44"/>
      <c r="BZ340" s="44"/>
      <c r="CA340" s="44"/>
      <c r="CB340" s="44"/>
      <c r="CC340" s="44"/>
      <c r="CD340" s="44"/>
      <c r="CE340" s="44"/>
    </row>
    <row r="341" spans="1:83" s="22" customFormat="1" ht="13.5">
      <c r="A341" s="11" t="s">
        <v>153</v>
      </c>
      <c r="B341" s="7" t="s">
        <v>284</v>
      </c>
      <c r="C341" s="7" t="s">
        <v>163</v>
      </c>
      <c r="D341" s="7" t="s">
        <v>168</v>
      </c>
      <c r="E341" s="7"/>
      <c r="F341" s="5">
        <f t="shared" si="7"/>
        <v>30000</v>
      </c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41"/>
      <c r="AO341" s="41"/>
      <c r="AP341" s="41"/>
      <c r="AQ341" s="41"/>
      <c r="AR341" s="41"/>
      <c r="AS341" s="41"/>
      <c r="AT341" s="41"/>
      <c r="AU341" s="41"/>
      <c r="AV341" s="41"/>
      <c r="AW341" s="41"/>
      <c r="AX341" s="41"/>
      <c r="AY341" s="41"/>
      <c r="AZ341" s="41"/>
      <c r="BA341" s="41"/>
      <c r="BB341" s="41"/>
      <c r="BC341" s="41"/>
      <c r="BD341" s="41"/>
      <c r="BE341" s="41"/>
      <c r="BF341" s="41"/>
      <c r="BG341" s="41"/>
      <c r="BH341" s="41"/>
      <c r="BI341" s="41"/>
      <c r="BJ341" s="41"/>
      <c r="BK341" s="41"/>
      <c r="BL341" s="41"/>
      <c r="BM341" s="41"/>
      <c r="BN341" s="41"/>
      <c r="BO341" s="41"/>
      <c r="BP341" s="41"/>
      <c r="BQ341" s="41"/>
      <c r="BR341" s="41"/>
      <c r="BS341" s="41"/>
      <c r="BT341" s="41"/>
      <c r="BU341" s="41"/>
      <c r="BV341" s="41"/>
      <c r="BW341" s="41"/>
      <c r="BX341" s="41"/>
      <c r="BY341" s="41"/>
      <c r="BZ341" s="41"/>
      <c r="CA341" s="41"/>
      <c r="CB341" s="41"/>
      <c r="CC341" s="41"/>
      <c r="CD341" s="41"/>
      <c r="CE341" s="41"/>
    </row>
    <row r="342" spans="1:83" s="22" customFormat="1" ht="38.25">
      <c r="A342" s="9" t="s">
        <v>424</v>
      </c>
      <c r="B342" s="7" t="s">
        <v>285</v>
      </c>
      <c r="C342" s="7" t="s">
        <v>163</v>
      </c>
      <c r="D342" s="7" t="s">
        <v>168</v>
      </c>
      <c r="E342" s="7" t="s">
        <v>0</v>
      </c>
      <c r="F342" s="5">
        <v>30000</v>
      </c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41"/>
      <c r="AO342" s="41"/>
      <c r="AP342" s="41"/>
      <c r="AQ342" s="41"/>
      <c r="AR342" s="41"/>
      <c r="AS342" s="41"/>
      <c r="AT342" s="41"/>
      <c r="AU342" s="41"/>
      <c r="AV342" s="41"/>
      <c r="AW342" s="41"/>
      <c r="AX342" s="41"/>
      <c r="AY342" s="41"/>
      <c r="AZ342" s="41"/>
      <c r="BA342" s="41"/>
      <c r="BB342" s="41"/>
      <c r="BC342" s="41"/>
      <c r="BD342" s="41"/>
      <c r="BE342" s="41"/>
      <c r="BF342" s="41"/>
      <c r="BG342" s="41"/>
      <c r="BH342" s="41"/>
      <c r="BI342" s="41"/>
      <c r="BJ342" s="41"/>
      <c r="BK342" s="41"/>
      <c r="BL342" s="41"/>
      <c r="BM342" s="41"/>
      <c r="BN342" s="41"/>
      <c r="BO342" s="41"/>
      <c r="BP342" s="41"/>
      <c r="BQ342" s="41"/>
      <c r="BR342" s="41"/>
      <c r="BS342" s="41"/>
      <c r="BT342" s="41"/>
      <c r="BU342" s="41"/>
      <c r="BV342" s="41"/>
      <c r="BW342" s="41"/>
      <c r="BX342" s="41"/>
      <c r="BY342" s="41"/>
      <c r="BZ342" s="41"/>
      <c r="CA342" s="41"/>
      <c r="CB342" s="41"/>
      <c r="CC342" s="41"/>
      <c r="CD342" s="41"/>
      <c r="CE342" s="41"/>
    </row>
    <row r="343" spans="1:83" s="3" customFormat="1" ht="13.5">
      <c r="A343" s="32" t="s">
        <v>3</v>
      </c>
      <c r="B343" s="26" t="s">
        <v>7</v>
      </c>
      <c r="C343" s="26"/>
      <c r="D343" s="26"/>
      <c r="E343" s="26"/>
      <c r="F343" s="6">
        <f>F344+F347+F379+F381+F377+F345+F346+F375</f>
        <v>68072646.360000014</v>
      </c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  <c r="AR343" s="44"/>
      <c r="AS343" s="44"/>
      <c r="AT343" s="44"/>
      <c r="AU343" s="44"/>
      <c r="AV343" s="44"/>
      <c r="AW343" s="44"/>
      <c r="AX343" s="44"/>
      <c r="AY343" s="44"/>
      <c r="AZ343" s="44"/>
      <c r="BA343" s="44"/>
      <c r="BB343" s="44"/>
      <c r="BC343" s="44"/>
      <c r="BD343" s="44"/>
      <c r="BE343" s="44"/>
      <c r="BF343" s="44"/>
      <c r="BG343" s="44"/>
      <c r="BH343" s="44"/>
      <c r="BI343" s="44"/>
      <c r="BJ343" s="44"/>
      <c r="BK343" s="44"/>
      <c r="BL343" s="44"/>
      <c r="BM343" s="44"/>
      <c r="BN343" s="44"/>
      <c r="BO343" s="44"/>
      <c r="BP343" s="44"/>
      <c r="BQ343" s="44"/>
      <c r="BR343" s="44"/>
      <c r="BS343" s="44"/>
      <c r="BT343" s="44"/>
      <c r="BU343" s="44"/>
      <c r="BV343" s="44"/>
      <c r="BW343" s="44"/>
      <c r="BX343" s="44"/>
      <c r="BY343" s="44"/>
      <c r="BZ343" s="44"/>
      <c r="CA343" s="44"/>
      <c r="CB343" s="44"/>
      <c r="CC343" s="44"/>
      <c r="CD343" s="44"/>
      <c r="CE343" s="44"/>
    </row>
    <row r="344" spans="1:83" s="22" customFormat="1" ht="13.5">
      <c r="A344" s="11" t="s">
        <v>466</v>
      </c>
      <c r="B344" s="7" t="s">
        <v>300</v>
      </c>
      <c r="C344" s="7" t="s">
        <v>160</v>
      </c>
      <c r="D344" s="7" t="s">
        <v>172</v>
      </c>
      <c r="E344" s="7" t="s">
        <v>180</v>
      </c>
      <c r="F344" s="5">
        <v>50000</v>
      </c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41"/>
      <c r="AO344" s="41"/>
      <c r="AP344" s="41"/>
      <c r="AQ344" s="41"/>
      <c r="AR344" s="41"/>
      <c r="AS344" s="41"/>
      <c r="AT344" s="41"/>
      <c r="AU344" s="41"/>
      <c r="AV344" s="41"/>
      <c r="AW344" s="41"/>
      <c r="AX344" s="41"/>
      <c r="AY344" s="41"/>
      <c r="AZ344" s="41"/>
      <c r="BA344" s="41"/>
      <c r="BB344" s="41"/>
      <c r="BC344" s="41"/>
      <c r="BD344" s="41"/>
      <c r="BE344" s="41"/>
      <c r="BF344" s="41"/>
      <c r="BG344" s="41"/>
      <c r="BH344" s="41"/>
      <c r="BI344" s="41"/>
      <c r="BJ344" s="41"/>
      <c r="BK344" s="41"/>
      <c r="BL344" s="41"/>
      <c r="BM344" s="41"/>
      <c r="BN344" s="41"/>
      <c r="BO344" s="41"/>
      <c r="BP344" s="41"/>
      <c r="BQ344" s="41"/>
      <c r="BR344" s="41"/>
      <c r="BS344" s="41"/>
      <c r="BT344" s="41"/>
      <c r="BU344" s="41"/>
      <c r="BV344" s="41"/>
      <c r="BW344" s="41"/>
      <c r="BX344" s="41"/>
      <c r="BY344" s="41"/>
      <c r="BZ344" s="41"/>
      <c r="CA344" s="41"/>
      <c r="CB344" s="41"/>
      <c r="CC344" s="41"/>
      <c r="CD344" s="41"/>
      <c r="CE344" s="41"/>
    </row>
    <row r="345" spans="1:83" s="22" customFormat="1" ht="25.5">
      <c r="A345" s="11" t="s">
        <v>538</v>
      </c>
      <c r="B345" s="7" t="s">
        <v>537</v>
      </c>
      <c r="C345" s="7" t="s">
        <v>160</v>
      </c>
      <c r="D345" s="7" t="s">
        <v>172</v>
      </c>
      <c r="E345" s="7" t="s">
        <v>177</v>
      </c>
      <c r="F345" s="5">
        <v>326700</v>
      </c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41"/>
      <c r="AO345" s="41"/>
      <c r="AP345" s="41"/>
      <c r="AQ345" s="41"/>
      <c r="AR345" s="41"/>
      <c r="AS345" s="41"/>
      <c r="AT345" s="41"/>
      <c r="AU345" s="41"/>
      <c r="AV345" s="41"/>
      <c r="AW345" s="41"/>
      <c r="AX345" s="41"/>
      <c r="AY345" s="41"/>
      <c r="AZ345" s="41"/>
      <c r="BA345" s="41"/>
      <c r="BB345" s="41"/>
      <c r="BC345" s="41"/>
      <c r="BD345" s="41"/>
      <c r="BE345" s="41"/>
      <c r="BF345" s="41"/>
      <c r="BG345" s="41"/>
      <c r="BH345" s="41"/>
      <c r="BI345" s="41"/>
      <c r="BJ345" s="41"/>
      <c r="BK345" s="41"/>
      <c r="BL345" s="41"/>
      <c r="BM345" s="41"/>
      <c r="BN345" s="41"/>
      <c r="BO345" s="41"/>
      <c r="BP345" s="41"/>
      <c r="BQ345" s="41"/>
      <c r="BR345" s="41"/>
      <c r="BS345" s="41"/>
      <c r="BT345" s="41"/>
      <c r="BU345" s="41"/>
      <c r="BV345" s="41"/>
      <c r="BW345" s="41"/>
      <c r="BX345" s="41"/>
      <c r="BY345" s="41"/>
      <c r="BZ345" s="41"/>
      <c r="CA345" s="41"/>
      <c r="CB345" s="41"/>
      <c r="CC345" s="41"/>
      <c r="CD345" s="41"/>
      <c r="CE345" s="41"/>
    </row>
    <row r="346" spans="1:83" s="22" customFormat="1" ht="76.5">
      <c r="A346" s="49" t="s">
        <v>539</v>
      </c>
      <c r="B346" s="7" t="s">
        <v>545</v>
      </c>
      <c r="C346" s="7" t="s">
        <v>160</v>
      </c>
      <c r="D346" s="7" t="s">
        <v>172</v>
      </c>
      <c r="E346" s="7" t="s">
        <v>180</v>
      </c>
      <c r="F346" s="5">
        <v>1930531.76</v>
      </c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41"/>
      <c r="AO346" s="41"/>
      <c r="AP346" s="41"/>
      <c r="AQ346" s="41"/>
      <c r="AR346" s="41"/>
      <c r="AS346" s="41"/>
      <c r="AT346" s="41"/>
      <c r="AU346" s="41"/>
      <c r="AV346" s="41"/>
      <c r="AW346" s="41"/>
      <c r="AX346" s="41"/>
      <c r="AY346" s="41"/>
      <c r="AZ346" s="41"/>
      <c r="BA346" s="41"/>
      <c r="BB346" s="41"/>
      <c r="BC346" s="41"/>
      <c r="BD346" s="41"/>
      <c r="BE346" s="41"/>
      <c r="BF346" s="41"/>
      <c r="BG346" s="41"/>
      <c r="BH346" s="41"/>
      <c r="BI346" s="41"/>
      <c r="BJ346" s="41"/>
      <c r="BK346" s="41"/>
      <c r="BL346" s="41"/>
      <c r="BM346" s="41"/>
      <c r="BN346" s="41"/>
      <c r="BO346" s="41"/>
      <c r="BP346" s="41"/>
      <c r="BQ346" s="41"/>
      <c r="BR346" s="41"/>
      <c r="BS346" s="41"/>
      <c r="BT346" s="41"/>
      <c r="BU346" s="41"/>
      <c r="BV346" s="41"/>
      <c r="BW346" s="41"/>
      <c r="BX346" s="41"/>
      <c r="BY346" s="41"/>
      <c r="BZ346" s="41"/>
      <c r="CA346" s="41"/>
      <c r="CB346" s="41"/>
      <c r="CC346" s="41"/>
      <c r="CD346" s="41"/>
      <c r="CE346" s="41"/>
    </row>
    <row r="347" spans="1:83" s="22" customFormat="1" ht="13.5">
      <c r="A347" s="11" t="s">
        <v>4</v>
      </c>
      <c r="B347" s="7" t="s">
        <v>6</v>
      </c>
      <c r="C347" s="7"/>
      <c r="D347" s="7"/>
      <c r="E347" s="7"/>
      <c r="F347" s="5">
        <f>SUM(F348:F374)</f>
        <v>56603757.219999999</v>
      </c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41"/>
      <c r="AO347" s="41"/>
      <c r="AP347" s="41"/>
      <c r="AQ347" s="41"/>
      <c r="AR347" s="41"/>
      <c r="AS347" s="41"/>
      <c r="AT347" s="41"/>
      <c r="AU347" s="41"/>
      <c r="AV347" s="41"/>
      <c r="AW347" s="41"/>
      <c r="AX347" s="41"/>
      <c r="AY347" s="41"/>
      <c r="AZ347" s="41"/>
      <c r="BA347" s="41"/>
      <c r="BB347" s="41"/>
      <c r="BC347" s="41"/>
      <c r="BD347" s="41"/>
      <c r="BE347" s="41"/>
      <c r="BF347" s="41"/>
      <c r="BG347" s="41"/>
      <c r="BH347" s="41"/>
      <c r="BI347" s="41"/>
      <c r="BJ347" s="41"/>
      <c r="BK347" s="41"/>
      <c r="BL347" s="41"/>
      <c r="BM347" s="41"/>
      <c r="BN347" s="41"/>
      <c r="BO347" s="41"/>
      <c r="BP347" s="41"/>
      <c r="BQ347" s="41"/>
      <c r="BR347" s="41"/>
      <c r="BS347" s="41"/>
      <c r="BT347" s="41"/>
      <c r="BU347" s="41"/>
      <c r="BV347" s="41"/>
      <c r="BW347" s="41"/>
      <c r="BX347" s="41"/>
      <c r="BY347" s="41"/>
      <c r="BZ347" s="41"/>
      <c r="CA347" s="41"/>
      <c r="CB347" s="41"/>
      <c r="CC347" s="41"/>
      <c r="CD347" s="41"/>
      <c r="CE347" s="41"/>
    </row>
    <row r="348" spans="1:83" s="21" customFormat="1" ht="13.5">
      <c r="A348" s="11" t="s">
        <v>478</v>
      </c>
      <c r="B348" s="7" t="s">
        <v>108</v>
      </c>
      <c r="C348" s="7" t="s">
        <v>160</v>
      </c>
      <c r="D348" s="7" t="s">
        <v>172</v>
      </c>
      <c r="E348" s="7" t="s">
        <v>180</v>
      </c>
      <c r="F348" s="5">
        <f>754882.93+25300+553805.58+32787.84</f>
        <v>1366776.35</v>
      </c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Q348" s="44"/>
      <c r="AR348" s="44"/>
      <c r="AS348" s="44"/>
      <c r="AT348" s="44"/>
      <c r="AU348" s="44"/>
      <c r="AV348" s="44"/>
      <c r="AW348" s="44"/>
      <c r="AX348" s="44"/>
      <c r="AY348" s="44"/>
      <c r="AZ348" s="44"/>
      <c r="BA348" s="44"/>
      <c r="BB348" s="44"/>
      <c r="BC348" s="44"/>
      <c r="BD348" s="44"/>
      <c r="BE348" s="44"/>
      <c r="BF348" s="44"/>
      <c r="BG348" s="44"/>
      <c r="BH348" s="44"/>
      <c r="BI348" s="44"/>
      <c r="BJ348" s="44"/>
      <c r="BK348" s="44"/>
      <c r="BL348" s="44"/>
      <c r="BM348" s="44"/>
      <c r="BN348" s="44"/>
      <c r="BO348" s="44"/>
      <c r="BP348" s="44"/>
      <c r="BQ348" s="44"/>
      <c r="BR348" s="44"/>
      <c r="BS348" s="44"/>
      <c r="BT348" s="44"/>
      <c r="BU348" s="44"/>
      <c r="BV348" s="44"/>
      <c r="BW348" s="44"/>
      <c r="BX348" s="44"/>
      <c r="BY348" s="44"/>
      <c r="BZ348" s="44"/>
      <c r="CA348" s="44"/>
      <c r="CB348" s="44"/>
      <c r="CC348" s="44"/>
      <c r="CD348" s="44"/>
      <c r="CE348" s="44"/>
    </row>
    <row r="349" spans="1:83" s="21" customFormat="1" ht="13.5">
      <c r="A349" s="11" t="s">
        <v>478</v>
      </c>
      <c r="B349" s="7" t="s">
        <v>108</v>
      </c>
      <c r="C349" s="7" t="s">
        <v>168</v>
      </c>
      <c r="D349" s="7" t="s">
        <v>161</v>
      </c>
      <c r="E349" s="7" t="s">
        <v>180</v>
      </c>
      <c r="F349" s="5">
        <f>76116.07+1571929.83+2171540.57</f>
        <v>3819586.4699999997</v>
      </c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  <c r="AQ349" s="44"/>
      <c r="AR349" s="44"/>
      <c r="AS349" s="44"/>
      <c r="AT349" s="44"/>
      <c r="AU349" s="44"/>
      <c r="AV349" s="44"/>
      <c r="AW349" s="44"/>
      <c r="AX349" s="44"/>
      <c r="AY349" s="44"/>
      <c r="AZ349" s="44"/>
      <c r="BA349" s="44"/>
      <c r="BB349" s="44"/>
      <c r="BC349" s="44"/>
      <c r="BD349" s="44"/>
      <c r="BE349" s="44"/>
      <c r="BF349" s="44"/>
      <c r="BG349" s="44"/>
      <c r="BH349" s="44"/>
      <c r="BI349" s="44"/>
      <c r="BJ349" s="44"/>
      <c r="BK349" s="44"/>
      <c r="BL349" s="44"/>
      <c r="BM349" s="44"/>
      <c r="BN349" s="44"/>
      <c r="BO349" s="44"/>
      <c r="BP349" s="44"/>
      <c r="BQ349" s="44"/>
      <c r="BR349" s="44"/>
      <c r="BS349" s="44"/>
      <c r="BT349" s="44"/>
      <c r="BU349" s="44"/>
      <c r="BV349" s="44"/>
      <c r="BW349" s="44"/>
      <c r="BX349" s="44"/>
      <c r="BY349" s="44"/>
      <c r="BZ349" s="44"/>
      <c r="CA349" s="44"/>
      <c r="CB349" s="44"/>
      <c r="CC349" s="44"/>
      <c r="CD349" s="44"/>
      <c r="CE349" s="44"/>
    </row>
    <row r="350" spans="1:83" s="22" customFormat="1" ht="38.25">
      <c r="A350" s="29" t="s">
        <v>467</v>
      </c>
      <c r="B350" s="7" t="s">
        <v>236</v>
      </c>
      <c r="C350" s="7" t="s">
        <v>160</v>
      </c>
      <c r="D350" s="7" t="s">
        <v>71</v>
      </c>
      <c r="E350" s="7" t="s">
        <v>176</v>
      </c>
      <c r="F350" s="5">
        <v>457900</v>
      </c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41"/>
      <c r="AO350" s="41"/>
      <c r="AP350" s="41"/>
      <c r="AQ350" s="41"/>
      <c r="AR350" s="41"/>
      <c r="AS350" s="41"/>
      <c r="AT350" s="41"/>
      <c r="AU350" s="41"/>
      <c r="AV350" s="41"/>
      <c r="AW350" s="41"/>
      <c r="AX350" s="41"/>
      <c r="AY350" s="41"/>
      <c r="AZ350" s="41"/>
      <c r="BA350" s="41"/>
      <c r="BB350" s="41"/>
      <c r="BC350" s="41"/>
      <c r="BD350" s="41"/>
      <c r="BE350" s="41"/>
      <c r="BF350" s="41"/>
      <c r="BG350" s="41"/>
      <c r="BH350" s="41"/>
      <c r="BI350" s="41"/>
      <c r="BJ350" s="41"/>
      <c r="BK350" s="41"/>
      <c r="BL350" s="41"/>
      <c r="BM350" s="41"/>
      <c r="BN350" s="41"/>
      <c r="BO350" s="41"/>
      <c r="BP350" s="41"/>
      <c r="BQ350" s="41"/>
      <c r="BR350" s="41"/>
      <c r="BS350" s="41"/>
      <c r="BT350" s="41"/>
      <c r="BU350" s="41"/>
      <c r="BV350" s="41"/>
      <c r="BW350" s="41"/>
      <c r="BX350" s="41"/>
      <c r="BY350" s="41"/>
      <c r="BZ350" s="41"/>
      <c r="CA350" s="41"/>
      <c r="CB350" s="41"/>
      <c r="CC350" s="41"/>
      <c r="CD350" s="41"/>
      <c r="CE350" s="41"/>
    </row>
    <row r="351" spans="1:83" s="22" customFormat="1" ht="39" customHeight="1">
      <c r="A351" s="11" t="s">
        <v>468</v>
      </c>
      <c r="B351" s="7" t="s">
        <v>236</v>
      </c>
      <c r="C351" s="7" t="s">
        <v>160</v>
      </c>
      <c r="D351" s="7" t="s">
        <v>71</v>
      </c>
      <c r="E351" s="7" t="s">
        <v>177</v>
      </c>
      <c r="F351" s="5">
        <v>28000</v>
      </c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41"/>
      <c r="AO351" s="41"/>
      <c r="AP351" s="41"/>
      <c r="AQ351" s="41"/>
      <c r="AR351" s="41"/>
      <c r="AS351" s="41"/>
      <c r="AT351" s="41"/>
      <c r="AU351" s="41"/>
      <c r="AV351" s="41"/>
      <c r="AW351" s="41"/>
      <c r="AX351" s="41"/>
      <c r="AY351" s="41"/>
      <c r="AZ351" s="41"/>
      <c r="BA351" s="41"/>
      <c r="BB351" s="41"/>
      <c r="BC351" s="41"/>
      <c r="BD351" s="41"/>
      <c r="BE351" s="41"/>
      <c r="BF351" s="41"/>
      <c r="BG351" s="41"/>
      <c r="BH351" s="41"/>
      <c r="BI351" s="41"/>
      <c r="BJ351" s="41"/>
      <c r="BK351" s="41"/>
      <c r="BL351" s="41"/>
      <c r="BM351" s="41"/>
      <c r="BN351" s="41"/>
      <c r="BO351" s="41"/>
      <c r="BP351" s="41"/>
      <c r="BQ351" s="41"/>
      <c r="BR351" s="41"/>
      <c r="BS351" s="41"/>
      <c r="BT351" s="41"/>
      <c r="BU351" s="41"/>
      <c r="BV351" s="41"/>
      <c r="BW351" s="41"/>
      <c r="BX351" s="41"/>
      <c r="BY351" s="41"/>
      <c r="BZ351" s="41"/>
      <c r="CA351" s="41"/>
      <c r="CB351" s="41"/>
      <c r="CC351" s="41"/>
      <c r="CD351" s="41"/>
      <c r="CE351" s="41"/>
    </row>
    <row r="352" spans="1:83" s="22" customFormat="1" ht="13.5">
      <c r="A352" s="11" t="s">
        <v>479</v>
      </c>
      <c r="B352" s="7" t="s">
        <v>79</v>
      </c>
      <c r="C352" s="7" t="s">
        <v>160</v>
      </c>
      <c r="D352" s="7" t="s">
        <v>171</v>
      </c>
      <c r="E352" s="7" t="s">
        <v>180</v>
      </c>
      <c r="F352" s="5">
        <f>371122.5+1000000</f>
        <v>1371122.5</v>
      </c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41"/>
      <c r="AO352" s="41"/>
      <c r="AP352" s="41"/>
      <c r="AQ352" s="41"/>
      <c r="AR352" s="41"/>
      <c r="AS352" s="41"/>
      <c r="AT352" s="41"/>
      <c r="AU352" s="41"/>
      <c r="AV352" s="41"/>
      <c r="AW352" s="41"/>
      <c r="AX352" s="41"/>
      <c r="AY352" s="41"/>
      <c r="AZ352" s="41"/>
      <c r="BA352" s="41"/>
      <c r="BB352" s="41"/>
      <c r="BC352" s="41"/>
      <c r="BD352" s="41"/>
      <c r="BE352" s="41"/>
      <c r="BF352" s="41"/>
      <c r="BG352" s="41"/>
      <c r="BH352" s="41"/>
      <c r="BI352" s="41"/>
      <c r="BJ352" s="41"/>
      <c r="BK352" s="41"/>
      <c r="BL352" s="41"/>
      <c r="BM352" s="41"/>
      <c r="BN352" s="41"/>
      <c r="BO352" s="41"/>
      <c r="BP352" s="41"/>
      <c r="BQ352" s="41"/>
      <c r="BR352" s="41"/>
      <c r="BS352" s="41"/>
      <c r="BT352" s="41"/>
      <c r="BU352" s="41"/>
      <c r="BV352" s="41"/>
      <c r="BW352" s="41"/>
      <c r="BX352" s="41"/>
      <c r="BY352" s="41"/>
      <c r="BZ352" s="41"/>
      <c r="CA352" s="41"/>
      <c r="CB352" s="41"/>
      <c r="CC352" s="41"/>
      <c r="CD352" s="41"/>
      <c r="CE352" s="41"/>
    </row>
    <row r="353" spans="1:83" s="22" customFormat="1" ht="38.25">
      <c r="A353" s="11" t="s">
        <v>469</v>
      </c>
      <c r="B353" s="7" t="s">
        <v>237</v>
      </c>
      <c r="C353" s="7" t="s">
        <v>160</v>
      </c>
      <c r="D353" s="7" t="s">
        <v>163</v>
      </c>
      <c r="E353" s="7" t="s">
        <v>177</v>
      </c>
      <c r="F353" s="5">
        <v>80000</v>
      </c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41"/>
      <c r="AO353" s="41"/>
      <c r="AP353" s="41"/>
      <c r="AQ353" s="41"/>
      <c r="AR353" s="41"/>
      <c r="AS353" s="41"/>
      <c r="AT353" s="41"/>
      <c r="AU353" s="41"/>
      <c r="AV353" s="41"/>
      <c r="AW353" s="41"/>
      <c r="AX353" s="41"/>
      <c r="AY353" s="41"/>
      <c r="AZ353" s="41"/>
      <c r="BA353" s="41"/>
      <c r="BB353" s="41"/>
      <c r="BC353" s="41"/>
      <c r="BD353" s="41"/>
      <c r="BE353" s="41"/>
      <c r="BF353" s="41"/>
      <c r="BG353" s="41"/>
      <c r="BH353" s="41"/>
      <c r="BI353" s="41"/>
      <c r="BJ353" s="41"/>
      <c r="BK353" s="41"/>
      <c r="BL353" s="41"/>
      <c r="BM353" s="41"/>
      <c r="BN353" s="41"/>
      <c r="BO353" s="41"/>
      <c r="BP353" s="41"/>
      <c r="BQ353" s="41"/>
      <c r="BR353" s="41"/>
      <c r="BS353" s="41"/>
      <c r="BT353" s="41"/>
      <c r="BU353" s="41"/>
      <c r="BV353" s="41"/>
      <c r="BW353" s="41"/>
      <c r="BX353" s="41"/>
      <c r="BY353" s="41"/>
      <c r="BZ353" s="41"/>
      <c r="CA353" s="41"/>
      <c r="CB353" s="41"/>
      <c r="CC353" s="41"/>
      <c r="CD353" s="41"/>
      <c r="CE353" s="41"/>
    </row>
    <row r="354" spans="1:83" s="22" customFormat="1" ht="38.25">
      <c r="A354" s="11" t="s">
        <v>464</v>
      </c>
      <c r="B354" s="7" t="s">
        <v>11</v>
      </c>
      <c r="C354" s="7" t="s">
        <v>160</v>
      </c>
      <c r="D354" s="7" t="s">
        <v>162</v>
      </c>
      <c r="E354" s="7" t="s">
        <v>176</v>
      </c>
      <c r="F354" s="5">
        <f>1767221+54245</f>
        <v>1821466</v>
      </c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41"/>
      <c r="AO354" s="41"/>
      <c r="AP354" s="41"/>
      <c r="AQ354" s="41"/>
      <c r="AR354" s="41"/>
      <c r="AS354" s="41"/>
      <c r="AT354" s="41"/>
      <c r="AU354" s="41"/>
      <c r="AV354" s="41"/>
      <c r="AW354" s="41"/>
      <c r="AX354" s="41"/>
      <c r="AY354" s="41"/>
      <c r="AZ354" s="41"/>
      <c r="BA354" s="41"/>
      <c r="BB354" s="41"/>
      <c r="BC354" s="41"/>
      <c r="BD354" s="41"/>
      <c r="BE354" s="41"/>
      <c r="BF354" s="41"/>
      <c r="BG354" s="41"/>
      <c r="BH354" s="41"/>
      <c r="BI354" s="41"/>
      <c r="BJ354" s="41"/>
      <c r="BK354" s="41"/>
      <c r="BL354" s="41"/>
      <c r="BM354" s="41"/>
      <c r="BN354" s="41"/>
      <c r="BO354" s="41"/>
      <c r="BP354" s="41"/>
      <c r="BQ354" s="41"/>
      <c r="BR354" s="41"/>
      <c r="BS354" s="41"/>
      <c r="BT354" s="41"/>
      <c r="BU354" s="41"/>
      <c r="BV354" s="41"/>
      <c r="BW354" s="41"/>
      <c r="BX354" s="41"/>
      <c r="BY354" s="41"/>
      <c r="BZ354" s="41"/>
      <c r="CA354" s="41"/>
      <c r="CB354" s="41"/>
      <c r="CC354" s="41"/>
      <c r="CD354" s="41"/>
      <c r="CE354" s="41"/>
    </row>
    <row r="355" spans="1:83" s="22" customFormat="1" ht="51">
      <c r="A355" s="29" t="s">
        <v>334</v>
      </c>
      <c r="B355" s="7" t="s">
        <v>5</v>
      </c>
      <c r="C355" s="7" t="s">
        <v>160</v>
      </c>
      <c r="D355" s="7" t="s">
        <v>161</v>
      </c>
      <c r="E355" s="7" t="s">
        <v>176</v>
      </c>
      <c r="F355" s="5">
        <f>3548177+90065</f>
        <v>3638242</v>
      </c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41"/>
      <c r="AO355" s="41"/>
      <c r="AP355" s="41"/>
      <c r="AQ355" s="41"/>
      <c r="AR355" s="41"/>
      <c r="AS355" s="41"/>
      <c r="AT355" s="41"/>
      <c r="AU355" s="41"/>
      <c r="AV355" s="41"/>
      <c r="AW355" s="41"/>
      <c r="AX355" s="41"/>
      <c r="AY355" s="41"/>
      <c r="AZ355" s="41"/>
      <c r="BA355" s="41"/>
      <c r="BB355" s="41"/>
      <c r="BC355" s="41"/>
      <c r="BD355" s="41"/>
      <c r="BE355" s="41"/>
      <c r="BF355" s="41"/>
      <c r="BG355" s="41"/>
      <c r="BH355" s="41"/>
      <c r="BI355" s="41"/>
      <c r="BJ355" s="41"/>
      <c r="BK355" s="41"/>
      <c r="BL355" s="41"/>
      <c r="BM355" s="41"/>
      <c r="BN355" s="41"/>
      <c r="BO355" s="41"/>
      <c r="BP355" s="41"/>
      <c r="BQ355" s="41"/>
      <c r="BR355" s="41"/>
      <c r="BS355" s="41"/>
      <c r="BT355" s="41"/>
      <c r="BU355" s="41"/>
      <c r="BV355" s="41"/>
      <c r="BW355" s="41"/>
      <c r="BX355" s="41"/>
      <c r="BY355" s="41"/>
      <c r="BZ355" s="41"/>
      <c r="CA355" s="41"/>
      <c r="CB355" s="41"/>
      <c r="CC355" s="41"/>
      <c r="CD355" s="41"/>
      <c r="CE355" s="41"/>
    </row>
    <row r="356" spans="1:83" s="22" customFormat="1" ht="38.25">
      <c r="A356" s="11" t="s">
        <v>354</v>
      </c>
      <c r="B356" s="7" t="s">
        <v>5</v>
      </c>
      <c r="C356" s="7" t="s">
        <v>160</v>
      </c>
      <c r="D356" s="7" t="s">
        <v>161</v>
      </c>
      <c r="E356" s="7" t="s">
        <v>177</v>
      </c>
      <c r="F356" s="5">
        <f>1262586+50062+49380.24</f>
        <v>1362028.24</v>
      </c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41"/>
      <c r="AO356" s="41"/>
      <c r="AP356" s="41"/>
      <c r="AQ356" s="41"/>
      <c r="AR356" s="41"/>
      <c r="AS356" s="41"/>
      <c r="AT356" s="41"/>
      <c r="AU356" s="41"/>
      <c r="AV356" s="41"/>
      <c r="AW356" s="41"/>
      <c r="AX356" s="41"/>
      <c r="AY356" s="41"/>
      <c r="AZ356" s="41"/>
      <c r="BA356" s="41"/>
      <c r="BB356" s="41"/>
      <c r="BC356" s="41"/>
      <c r="BD356" s="41"/>
      <c r="BE356" s="41"/>
      <c r="BF356" s="41"/>
      <c r="BG356" s="41"/>
      <c r="BH356" s="41"/>
      <c r="BI356" s="41"/>
      <c r="BJ356" s="41"/>
      <c r="BK356" s="41"/>
      <c r="BL356" s="41"/>
      <c r="BM356" s="41"/>
      <c r="BN356" s="41"/>
      <c r="BO356" s="41"/>
      <c r="BP356" s="41"/>
      <c r="BQ356" s="41"/>
      <c r="BR356" s="41"/>
      <c r="BS356" s="41"/>
      <c r="BT356" s="41"/>
      <c r="BU356" s="41"/>
      <c r="BV356" s="41"/>
      <c r="BW356" s="41"/>
      <c r="BX356" s="41"/>
      <c r="BY356" s="41"/>
      <c r="BZ356" s="41"/>
      <c r="CA356" s="41"/>
      <c r="CB356" s="41"/>
      <c r="CC356" s="41"/>
      <c r="CD356" s="41"/>
      <c r="CE356" s="41"/>
    </row>
    <row r="357" spans="1:83" s="22" customFormat="1" ht="25.5">
      <c r="A357" s="11" t="s">
        <v>405</v>
      </c>
      <c r="B357" s="7" t="s">
        <v>5</v>
      </c>
      <c r="C357" s="7" t="s">
        <v>160</v>
      </c>
      <c r="D357" s="7" t="s">
        <v>161</v>
      </c>
      <c r="E357" s="7" t="s">
        <v>180</v>
      </c>
      <c r="F357" s="5">
        <v>12000</v>
      </c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41"/>
      <c r="AO357" s="41"/>
      <c r="AP357" s="41"/>
      <c r="AQ357" s="41"/>
      <c r="AR357" s="41"/>
      <c r="AS357" s="41"/>
      <c r="AT357" s="41"/>
      <c r="AU357" s="41"/>
      <c r="AV357" s="41"/>
      <c r="AW357" s="41"/>
      <c r="AX357" s="41"/>
      <c r="AY357" s="41"/>
      <c r="AZ357" s="41"/>
      <c r="BA357" s="41"/>
      <c r="BB357" s="41"/>
      <c r="BC357" s="41"/>
      <c r="BD357" s="41"/>
      <c r="BE357" s="41"/>
      <c r="BF357" s="41"/>
      <c r="BG357" s="41"/>
      <c r="BH357" s="41"/>
      <c r="BI357" s="41"/>
      <c r="BJ357" s="41"/>
      <c r="BK357" s="41"/>
      <c r="BL357" s="41"/>
      <c r="BM357" s="41"/>
      <c r="BN357" s="41"/>
      <c r="BO357" s="41"/>
      <c r="BP357" s="41"/>
      <c r="BQ357" s="41"/>
      <c r="BR357" s="41"/>
      <c r="BS357" s="41"/>
      <c r="BT357" s="41"/>
      <c r="BU357" s="41"/>
      <c r="BV357" s="41"/>
      <c r="BW357" s="41"/>
      <c r="BX357" s="41"/>
      <c r="BY357" s="41"/>
      <c r="BZ357" s="41"/>
      <c r="CA357" s="41"/>
      <c r="CB357" s="41"/>
      <c r="CC357" s="41"/>
      <c r="CD357" s="41"/>
      <c r="CE357" s="41"/>
    </row>
    <row r="358" spans="1:83" s="22" customFormat="1" ht="51">
      <c r="A358" s="29" t="s">
        <v>334</v>
      </c>
      <c r="B358" s="7" t="s">
        <v>5</v>
      </c>
      <c r="C358" s="7" t="s">
        <v>160</v>
      </c>
      <c r="D358" s="7" t="s">
        <v>163</v>
      </c>
      <c r="E358" s="7" t="s">
        <v>176</v>
      </c>
      <c r="F358" s="5">
        <v>17458337.82</v>
      </c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41"/>
      <c r="AO358" s="41"/>
      <c r="AP358" s="41"/>
      <c r="AQ358" s="41"/>
      <c r="AR358" s="41"/>
      <c r="AS358" s="41"/>
      <c r="AT358" s="41"/>
      <c r="AU358" s="41"/>
      <c r="AV358" s="41"/>
      <c r="AW358" s="41"/>
      <c r="AX358" s="41"/>
      <c r="AY358" s="41"/>
      <c r="AZ358" s="41"/>
      <c r="BA358" s="41"/>
      <c r="BB358" s="41"/>
      <c r="BC358" s="41"/>
      <c r="BD358" s="41"/>
      <c r="BE358" s="41"/>
      <c r="BF358" s="41"/>
      <c r="BG358" s="41"/>
      <c r="BH358" s="41"/>
      <c r="BI358" s="41"/>
      <c r="BJ358" s="41"/>
      <c r="BK358" s="41"/>
      <c r="BL358" s="41"/>
      <c r="BM358" s="41"/>
      <c r="BN358" s="41"/>
      <c r="BO358" s="41"/>
      <c r="BP358" s="41"/>
      <c r="BQ358" s="41"/>
      <c r="BR358" s="41"/>
      <c r="BS358" s="41"/>
      <c r="BT358" s="41"/>
      <c r="BU358" s="41"/>
      <c r="BV358" s="41"/>
      <c r="BW358" s="41"/>
      <c r="BX358" s="41"/>
      <c r="BY358" s="41"/>
      <c r="BZ358" s="41"/>
      <c r="CA358" s="41"/>
      <c r="CB358" s="41"/>
      <c r="CC358" s="41"/>
      <c r="CD358" s="41"/>
      <c r="CE358" s="41"/>
    </row>
    <row r="359" spans="1:83" s="22" customFormat="1" ht="38.25">
      <c r="A359" s="11" t="s">
        <v>354</v>
      </c>
      <c r="B359" s="7" t="s">
        <v>5</v>
      </c>
      <c r="C359" s="7" t="s">
        <v>160</v>
      </c>
      <c r="D359" s="7" t="s">
        <v>163</v>
      </c>
      <c r="E359" s="7" t="s">
        <v>177</v>
      </c>
      <c r="F359" s="5">
        <f>6329881.84+61600+145000+283522+225870</f>
        <v>7045873.8399999999</v>
      </c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41"/>
      <c r="AO359" s="41"/>
      <c r="AP359" s="41"/>
      <c r="AQ359" s="41"/>
      <c r="AR359" s="41"/>
      <c r="AS359" s="41"/>
      <c r="AT359" s="41"/>
      <c r="AU359" s="41"/>
      <c r="AV359" s="41"/>
      <c r="AW359" s="41"/>
      <c r="AX359" s="41"/>
      <c r="AY359" s="41"/>
      <c r="AZ359" s="41"/>
      <c r="BA359" s="41"/>
      <c r="BB359" s="41"/>
      <c r="BC359" s="41"/>
      <c r="BD359" s="41"/>
      <c r="BE359" s="41"/>
      <c r="BF359" s="41"/>
      <c r="BG359" s="41"/>
      <c r="BH359" s="41"/>
      <c r="BI359" s="41"/>
      <c r="BJ359" s="41"/>
      <c r="BK359" s="41"/>
      <c r="BL359" s="41"/>
      <c r="BM359" s="41"/>
      <c r="BN359" s="41"/>
      <c r="BO359" s="41"/>
      <c r="BP359" s="41"/>
      <c r="BQ359" s="41"/>
      <c r="BR359" s="41"/>
      <c r="BS359" s="41"/>
      <c r="BT359" s="41"/>
      <c r="BU359" s="41"/>
      <c r="BV359" s="41"/>
      <c r="BW359" s="41"/>
      <c r="BX359" s="41"/>
      <c r="BY359" s="41"/>
      <c r="BZ359" s="41"/>
      <c r="CA359" s="41"/>
      <c r="CB359" s="41"/>
      <c r="CC359" s="41"/>
      <c r="CD359" s="41"/>
      <c r="CE359" s="41"/>
    </row>
    <row r="360" spans="1:83" s="22" customFormat="1" ht="25.5">
      <c r="A360" s="11" t="s">
        <v>526</v>
      </c>
      <c r="B360" s="7" t="s">
        <v>5</v>
      </c>
      <c r="C360" s="7" t="s">
        <v>160</v>
      </c>
      <c r="D360" s="7" t="s">
        <v>163</v>
      </c>
      <c r="E360" s="7" t="s">
        <v>181</v>
      </c>
      <c r="F360" s="5">
        <v>105800</v>
      </c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41"/>
      <c r="AO360" s="41"/>
      <c r="AP360" s="41"/>
      <c r="AQ360" s="41"/>
      <c r="AR360" s="41"/>
      <c r="AS360" s="41"/>
      <c r="AT360" s="41"/>
      <c r="AU360" s="41"/>
      <c r="AV360" s="41"/>
      <c r="AW360" s="41"/>
      <c r="AX360" s="41"/>
      <c r="AY360" s="41"/>
      <c r="AZ360" s="41"/>
      <c r="BA360" s="41"/>
      <c r="BB360" s="41"/>
      <c r="BC360" s="41"/>
      <c r="BD360" s="41"/>
      <c r="BE360" s="41"/>
      <c r="BF360" s="41"/>
      <c r="BG360" s="41"/>
      <c r="BH360" s="41"/>
      <c r="BI360" s="41"/>
      <c r="BJ360" s="41"/>
      <c r="BK360" s="41"/>
      <c r="BL360" s="41"/>
      <c r="BM360" s="41"/>
      <c r="BN360" s="41"/>
      <c r="BO360" s="41"/>
      <c r="BP360" s="41"/>
      <c r="BQ360" s="41"/>
      <c r="BR360" s="41"/>
      <c r="BS360" s="41"/>
      <c r="BT360" s="41"/>
      <c r="BU360" s="41"/>
      <c r="BV360" s="41"/>
      <c r="BW360" s="41"/>
      <c r="BX360" s="41"/>
      <c r="BY360" s="41"/>
      <c r="BZ360" s="41"/>
      <c r="CA360" s="41"/>
      <c r="CB360" s="41"/>
      <c r="CC360" s="41"/>
      <c r="CD360" s="41"/>
      <c r="CE360" s="41"/>
    </row>
    <row r="361" spans="1:83" s="22" customFormat="1" ht="25.5">
      <c r="A361" s="11" t="s">
        <v>405</v>
      </c>
      <c r="B361" s="7" t="s">
        <v>5</v>
      </c>
      <c r="C361" s="7" t="s">
        <v>160</v>
      </c>
      <c r="D361" s="7" t="s">
        <v>163</v>
      </c>
      <c r="E361" s="7" t="s">
        <v>180</v>
      </c>
      <c r="F361" s="5">
        <v>275027</v>
      </c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41"/>
      <c r="AO361" s="41"/>
      <c r="AP361" s="41"/>
      <c r="AQ361" s="41"/>
      <c r="AR361" s="41"/>
      <c r="AS361" s="41"/>
      <c r="AT361" s="41"/>
      <c r="AU361" s="41"/>
      <c r="AV361" s="41"/>
      <c r="AW361" s="41"/>
      <c r="AX361" s="41"/>
      <c r="AY361" s="41"/>
      <c r="AZ361" s="41"/>
      <c r="BA361" s="41"/>
      <c r="BB361" s="41"/>
      <c r="BC361" s="41"/>
      <c r="BD361" s="41"/>
      <c r="BE361" s="41"/>
      <c r="BF361" s="41"/>
      <c r="BG361" s="41"/>
      <c r="BH361" s="41"/>
      <c r="BI361" s="41"/>
      <c r="BJ361" s="41"/>
      <c r="BK361" s="41"/>
      <c r="BL361" s="41"/>
      <c r="BM361" s="41"/>
      <c r="BN361" s="41"/>
      <c r="BO361" s="41"/>
      <c r="BP361" s="41"/>
      <c r="BQ361" s="41"/>
      <c r="BR361" s="41"/>
      <c r="BS361" s="41"/>
      <c r="BT361" s="41"/>
      <c r="BU361" s="41"/>
      <c r="BV361" s="41"/>
      <c r="BW361" s="41"/>
      <c r="BX361" s="41"/>
      <c r="BY361" s="41"/>
      <c r="BZ361" s="41"/>
      <c r="CA361" s="41"/>
      <c r="CB361" s="41"/>
      <c r="CC361" s="41"/>
      <c r="CD361" s="41"/>
      <c r="CE361" s="41"/>
    </row>
    <row r="362" spans="1:83" s="22" customFormat="1" ht="51">
      <c r="A362" s="29" t="s">
        <v>334</v>
      </c>
      <c r="B362" s="7" t="s">
        <v>5</v>
      </c>
      <c r="C362" s="7" t="s">
        <v>160</v>
      </c>
      <c r="D362" s="7" t="s">
        <v>164</v>
      </c>
      <c r="E362" s="7" t="s">
        <v>176</v>
      </c>
      <c r="F362" s="5">
        <v>1363274</v>
      </c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41"/>
      <c r="AO362" s="41"/>
      <c r="AP362" s="41"/>
      <c r="AQ362" s="41"/>
      <c r="AR362" s="41"/>
      <c r="AS362" s="41"/>
      <c r="AT362" s="41"/>
      <c r="AU362" s="41"/>
      <c r="AV362" s="41"/>
      <c r="AW362" s="41"/>
      <c r="AX362" s="41"/>
      <c r="AY362" s="41"/>
      <c r="AZ362" s="41"/>
      <c r="BA362" s="41"/>
      <c r="BB362" s="41"/>
      <c r="BC362" s="41"/>
      <c r="BD362" s="41"/>
      <c r="BE362" s="41"/>
      <c r="BF362" s="41"/>
      <c r="BG362" s="41"/>
      <c r="BH362" s="41"/>
      <c r="BI362" s="41"/>
      <c r="BJ362" s="41"/>
      <c r="BK362" s="41"/>
      <c r="BL362" s="41"/>
      <c r="BM362" s="41"/>
      <c r="BN362" s="41"/>
      <c r="BO362" s="41"/>
      <c r="BP362" s="41"/>
      <c r="BQ362" s="41"/>
      <c r="BR362" s="41"/>
      <c r="BS362" s="41"/>
      <c r="BT362" s="41"/>
      <c r="BU362" s="41"/>
      <c r="BV362" s="41"/>
      <c r="BW362" s="41"/>
      <c r="BX362" s="41"/>
      <c r="BY362" s="41"/>
      <c r="BZ362" s="41"/>
      <c r="CA362" s="41"/>
      <c r="CB362" s="41"/>
      <c r="CC362" s="41"/>
      <c r="CD362" s="41"/>
      <c r="CE362" s="41"/>
    </row>
    <row r="363" spans="1:83" s="22" customFormat="1" ht="38.25">
      <c r="A363" s="11" t="s">
        <v>354</v>
      </c>
      <c r="B363" s="7" t="s">
        <v>5</v>
      </c>
      <c r="C363" s="7" t="s">
        <v>160</v>
      </c>
      <c r="D363" s="7" t="s">
        <v>164</v>
      </c>
      <c r="E363" s="7" t="s">
        <v>177</v>
      </c>
      <c r="F363" s="5">
        <v>118025</v>
      </c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41"/>
      <c r="AO363" s="41"/>
      <c r="AP363" s="41"/>
      <c r="AQ363" s="41"/>
      <c r="AR363" s="41"/>
      <c r="AS363" s="41"/>
      <c r="AT363" s="41"/>
      <c r="AU363" s="41"/>
      <c r="AV363" s="41"/>
      <c r="AW363" s="41"/>
      <c r="AX363" s="41"/>
      <c r="AY363" s="41"/>
      <c r="AZ363" s="41"/>
      <c r="BA363" s="41"/>
      <c r="BB363" s="41"/>
      <c r="BC363" s="41"/>
      <c r="BD363" s="41"/>
      <c r="BE363" s="41"/>
      <c r="BF363" s="41"/>
      <c r="BG363" s="41"/>
      <c r="BH363" s="41"/>
      <c r="BI363" s="41"/>
      <c r="BJ363" s="41"/>
      <c r="BK363" s="41"/>
      <c r="BL363" s="41"/>
      <c r="BM363" s="41"/>
      <c r="BN363" s="41"/>
      <c r="BO363" s="41"/>
      <c r="BP363" s="41"/>
      <c r="BQ363" s="41"/>
      <c r="BR363" s="41"/>
      <c r="BS363" s="41"/>
      <c r="BT363" s="41"/>
      <c r="BU363" s="41"/>
      <c r="BV363" s="41"/>
      <c r="BW363" s="41"/>
      <c r="BX363" s="41"/>
      <c r="BY363" s="41"/>
      <c r="BZ363" s="41"/>
      <c r="CA363" s="41"/>
      <c r="CB363" s="41"/>
      <c r="CC363" s="41"/>
      <c r="CD363" s="41"/>
      <c r="CE363" s="41"/>
    </row>
    <row r="364" spans="1:83" s="22" customFormat="1" ht="25.5">
      <c r="A364" s="11" t="s">
        <v>405</v>
      </c>
      <c r="B364" s="7" t="s">
        <v>5</v>
      </c>
      <c r="C364" s="7" t="s">
        <v>160</v>
      </c>
      <c r="D364" s="7" t="s">
        <v>164</v>
      </c>
      <c r="E364" s="7" t="s">
        <v>180</v>
      </c>
      <c r="F364" s="5">
        <v>10000</v>
      </c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41"/>
      <c r="AO364" s="41"/>
      <c r="AP364" s="41"/>
      <c r="AQ364" s="41"/>
      <c r="AR364" s="41"/>
      <c r="AS364" s="41"/>
      <c r="AT364" s="41"/>
      <c r="AU364" s="41"/>
      <c r="AV364" s="41"/>
      <c r="AW364" s="41"/>
      <c r="AX364" s="41"/>
      <c r="AY364" s="41"/>
      <c r="AZ364" s="41"/>
      <c r="BA364" s="41"/>
      <c r="BB364" s="41"/>
      <c r="BC364" s="41"/>
      <c r="BD364" s="41"/>
      <c r="BE364" s="41"/>
      <c r="BF364" s="41"/>
      <c r="BG364" s="41"/>
      <c r="BH364" s="41"/>
      <c r="BI364" s="41"/>
      <c r="BJ364" s="41"/>
      <c r="BK364" s="41"/>
      <c r="BL364" s="41"/>
      <c r="BM364" s="41"/>
      <c r="BN364" s="41"/>
      <c r="BO364" s="41"/>
      <c r="BP364" s="41"/>
      <c r="BQ364" s="41"/>
      <c r="BR364" s="41"/>
      <c r="BS364" s="41"/>
      <c r="BT364" s="41"/>
      <c r="BU364" s="41"/>
      <c r="BV364" s="41"/>
      <c r="BW364" s="41"/>
      <c r="BX364" s="41"/>
      <c r="BY364" s="41"/>
      <c r="BZ364" s="41"/>
      <c r="CA364" s="41"/>
      <c r="CB364" s="41"/>
      <c r="CC364" s="41"/>
      <c r="CD364" s="41"/>
      <c r="CE364" s="41"/>
    </row>
    <row r="365" spans="1:83" s="22" customFormat="1" ht="38.25">
      <c r="A365" s="29" t="s">
        <v>465</v>
      </c>
      <c r="B365" s="7" t="s">
        <v>8</v>
      </c>
      <c r="C365" s="7" t="s">
        <v>160</v>
      </c>
      <c r="D365" s="7" t="s">
        <v>161</v>
      </c>
      <c r="E365" s="7" t="s">
        <v>176</v>
      </c>
      <c r="F365" s="5">
        <f>1328237+41343</f>
        <v>1369580</v>
      </c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41"/>
      <c r="AO365" s="41"/>
      <c r="AP365" s="41"/>
      <c r="AQ365" s="41"/>
      <c r="AR365" s="41"/>
      <c r="AS365" s="41"/>
      <c r="AT365" s="41"/>
      <c r="AU365" s="41"/>
      <c r="AV365" s="41"/>
      <c r="AW365" s="41"/>
      <c r="AX365" s="41"/>
      <c r="AY365" s="41"/>
      <c r="AZ365" s="41"/>
      <c r="BA365" s="41"/>
      <c r="BB365" s="41"/>
      <c r="BC365" s="41"/>
      <c r="BD365" s="41"/>
      <c r="BE365" s="41"/>
      <c r="BF365" s="41"/>
      <c r="BG365" s="41"/>
      <c r="BH365" s="41"/>
      <c r="BI365" s="41"/>
      <c r="BJ365" s="41"/>
      <c r="BK365" s="41"/>
      <c r="BL365" s="41"/>
      <c r="BM365" s="41"/>
      <c r="BN365" s="41"/>
      <c r="BO365" s="41"/>
      <c r="BP365" s="41"/>
      <c r="BQ365" s="41"/>
      <c r="BR365" s="41"/>
      <c r="BS365" s="41"/>
      <c r="BT365" s="41"/>
      <c r="BU365" s="41"/>
      <c r="BV365" s="41"/>
      <c r="BW365" s="41"/>
      <c r="BX365" s="41"/>
      <c r="BY365" s="41"/>
      <c r="BZ365" s="41"/>
      <c r="CA365" s="41"/>
      <c r="CB365" s="41"/>
      <c r="CC365" s="41"/>
      <c r="CD365" s="41"/>
      <c r="CE365" s="41"/>
    </row>
    <row r="366" spans="1:83" s="22" customFormat="1" ht="38.25">
      <c r="A366" s="29" t="s">
        <v>470</v>
      </c>
      <c r="B366" s="7" t="s">
        <v>527</v>
      </c>
      <c r="C366" s="7" t="s">
        <v>160</v>
      </c>
      <c r="D366" s="7" t="s">
        <v>163</v>
      </c>
      <c r="E366" s="7" t="s">
        <v>176</v>
      </c>
      <c r="F366" s="5">
        <v>307400</v>
      </c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41"/>
      <c r="AO366" s="41"/>
      <c r="AP366" s="41"/>
      <c r="AQ366" s="41"/>
      <c r="AR366" s="41"/>
      <c r="AS366" s="41"/>
      <c r="AT366" s="41"/>
      <c r="AU366" s="41"/>
      <c r="AV366" s="41"/>
      <c r="AW366" s="41"/>
      <c r="AX366" s="41"/>
      <c r="AY366" s="41"/>
      <c r="AZ366" s="41"/>
      <c r="BA366" s="41"/>
      <c r="BB366" s="41"/>
      <c r="BC366" s="41"/>
      <c r="BD366" s="41"/>
      <c r="BE366" s="41"/>
      <c r="BF366" s="41"/>
      <c r="BG366" s="41"/>
      <c r="BH366" s="41"/>
      <c r="BI366" s="41"/>
      <c r="BJ366" s="41"/>
      <c r="BK366" s="41"/>
      <c r="BL366" s="41"/>
      <c r="BM366" s="41"/>
      <c r="BN366" s="41"/>
      <c r="BO366" s="41"/>
      <c r="BP366" s="41"/>
      <c r="BQ366" s="41"/>
      <c r="BR366" s="41"/>
      <c r="BS366" s="41"/>
      <c r="BT366" s="41"/>
      <c r="BU366" s="41"/>
      <c r="BV366" s="41"/>
      <c r="BW366" s="41"/>
      <c r="BX366" s="41"/>
      <c r="BY366" s="41"/>
      <c r="BZ366" s="41"/>
      <c r="CA366" s="41"/>
      <c r="CB366" s="41"/>
      <c r="CC366" s="41"/>
      <c r="CD366" s="41"/>
      <c r="CE366" s="41"/>
    </row>
    <row r="367" spans="1:83" s="22" customFormat="1" ht="25.5">
      <c r="A367" s="11" t="s">
        <v>471</v>
      </c>
      <c r="B367" s="7" t="s">
        <v>527</v>
      </c>
      <c r="C367" s="7" t="s">
        <v>160</v>
      </c>
      <c r="D367" s="7" t="s">
        <v>163</v>
      </c>
      <c r="E367" s="7" t="s">
        <v>177</v>
      </c>
      <c r="F367" s="5">
        <v>63400</v>
      </c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41"/>
      <c r="AO367" s="41"/>
      <c r="AP367" s="41"/>
      <c r="AQ367" s="41"/>
      <c r="AR367" s="41"/>
      <c r="AS367" s="41"/>
      <c r="AT367" s="41"/>
      <c r="AU367" s="41"/>
      <c r="AV367" s="41"/>
      <c r="AW367" s="41"/>
      <c r="AX367" s="41"/>
      <c r="AY367" s="41"/>
      <c r="AZ367" s="41"/>
      <c r="BA367" s="41"/>
      <c r="BB367" s="41"/>
      <c r="BC367" s="41"/>
      <c r="BD367" s="41"/>
      <c r="BE367" s="41"/>
      <c r="BF367" s="41"/>
      <c r="BG367" s="41"/>
      <c r="BH367" s="41"/>
      <c r="BI367" s="41"/>
      <c r="BJ367" s="41"/>
      <c r="BK367" s="41"/>
      <c r="BL367" s="41"/>
      <c r="BM367" s="41"/>
      <c r="BN367" s="41"/>
      <c r="BO367" s="41"/>
      <c r="BP367" s="41"/>
      <c r="BQ367" s="41"/>
      <c r="BR367" s="41"/>
      <c r="BS367" s="41"/>
      <c r="BT367" s="41"/>
      <c r="BU367" s="41"/>
      <c r="BV367" s="41"/>
      <c r="BW367" s="41"/>
      <c r="BX367" s="41"/>
      <c r="BY367" s="41"/>
      <c r="BZ367" s="41"/>
      <c r="CA367" s="41"/>
      <c r="CB367" s="41"/>
      <c r="CC367" s="41"/>
      <c r="CD367" s="41"/>
      <c r="CE367" s="41"/>
    </row>
    <row r="368" spans="1:83" s="22" customFormat="1" ht="38.25">
      <c r="A368" s="29" t="s">
        <v>477</v>
      </c>
      <c r="B368" s="7" t="s">
        <v>73</v>
      </c>
      <c r="C368" s="7" t="s">
        <v>160</v>
      </c>
      <c r="D368" s="7" t="s">
        <v>164</v>
      </c>
      <c r="E368" s="7" t="s">
        <v>176</v>
      </c>
      <c r="F368" s="5">
        <f>932595+10923</f>
        <v>943518</v>
      </c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41"/>
      <c r="AO368" s="41"/>
      <c r="AP368" s="41"/>
      <c r="AQ368" s="41"/>
      <c r="AR368" s="41"/>
      <c r="AS368" s="41"/>
      <c r="AT368" s="41"/>
      <c r="AU368" s="41"/>
      <c r="AV368" s="41"/>
      <c r="AW368" s="41"/>
      <c r="AX368" s="41"/>
      <c r="AY368" s="41"/>
      <c r="AZ368" s="41"/>
      <c r="BA368" s="41"/>
      <c r="BB368" s="41"/>
      <c r="BC368" s="41"/>
      <c r="BD368" s="41"/>
      <c r="BE368" s="41"/>
      <c r="BF368" s="41"/>
      <c r="BG368" s="41"/>
      <c r="BH368" s="41"/>
      <c r="BI368" s="41"/>
      <c r="BJ368" s="41"/>
      <c r="BK368" s="41"/>
      <c r="BL368" s="41"/>
      <c r="BM368" s="41"/>
      <c r="BN368" s="41"/>
      <c r="BO368" s="41"/>
      <c r="BP368" s="41"/>
      <c r="BQ368" s="41"/>
      <c r="BR368" s="41"/>
      <c r="BS368" s="41"/>
      <c r="BT368" s="41"/>
      <c r="BU368" s="41"/>
      <c r="BV368" s="41"/>
      <c r="BW368" s="41"/>
      <c r="BX368" s="41"/>
      <c r="BY368" s="41"/>
      <c r="BZ368" s="41"/>
      <c r="CA368" s="41"/>
      <c r="CB368" s="41"/>
      <c r="CC368" s="41"/>
      <c r="CD368" s="41"/>
      <c r="CE368" s="41"/>
    </row>
    <row r="369" spans="1:83" s="22" customFormat="1" ht="38.25">
      <c r="A369" s="11" t="s">
        <v>474</v>
      </c>
      <c r="B369" s="7" t="s">
        <v>191</v>
      </c>
      <c r="C369" s="7" t="s">
        <v>160</v>
      </c>
      <c r="D369" s="7" t="s">
        <v>168</v>
      </c>
      <c r="E369" s="7" t="s">
        <v>177</v>
      </c>
      <c r="F369" s="5">
        <v>3900</v>
      </c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41"/>
      <c r="AO369" s="41"/>
      <c r="AP369" s="41"/>
      <c r="AQ369" s="41"/>
      <c r="AR369" s="41"/>
      <c r="AS369" s="41"/>
      <c r="AT369" s="41"/>
      <c r="AU369" s="41"/>
      <c r="AV369" s="41"/>
      <c r="AW369" s="41"/>
      <c r="AX369" s="41"/>
      <c r="AY369" s="41"/>
      <c r="AZ369" s="41"/>
      <c r="BA369" s="41"/>
      <c r="BB369" s="41"/>
      <c r="BC369" s="41"/>
      <c r="BD369" s="41"/>
      <c r="BE369" s="41"/>
      <c r="BF369" s="41"/>
      <c r="BG369" s="41"/>
      <c r="BH369" s="41"/>
      <c r="BI369" s="41"/>
      <c r="BJ369" s="41"/>
      <c r="BK369" s="41"/>
      <c r="BL369" s="41"/>
      <c r="BM369" s="41"/>
      <c r="BN369" s="41"/>
      <c r="BO369" s="41"/>
      <c r="BP369" s="41"/>
      <c r="BQ369" s="41"/>
      <c r="BR369" s="41"/>
      <c r="BS369" s="41"/>
      <c r="BT369" s="41"/>
      <c r="BU369" s="41"/>
      <c r="BV369" s="41"/>
      <c r="BW369" s="41"/>
      <c r="BX369" s="41"/>
      <c r="BY369" s="41"/>
      <c r="BZ369" s="41"/>
      <c r="CA369" s="41"/>
      <c r="CB369" s="41"/>
      <c r="CC369" s="41"/>
      <c r="CD369" s="41"/>
      <c r="CE369" s="41"/>
    </row>
    <row r="370" spans="1:83" s="22" customFormat="1" ht="68.25" customHeight="1">
      <c r="A370" s="33" t="s">
        <v>475</v>
      </c>
      <c r="B370" s="7" t="s">
        <v>92</v>
      </c>
      <c r="C370" s="7" t="s">
        <v>161</v>
      </c>
      <c r="D370" s="7" t="s">
        <v>163</v>
      </c>
      <c r="E370" s="7" t="s">
        <v>176</v>
      </c>
      <c r="F370" s="5">
        <v>1856540.43</v>
      </c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41"/>
      <c r="AO370" s="41"/>
      <c r="AP370" s="41"/>
      <c r="AQ370" s="41"/>
      <c r="AR370" s="41"/>
      <c r="AS370" s="41"/>
      <c r="AT370" s="41"/>
      <c r="AU370" s="41"/>
      <c r="AV370" s="41"/>
      <c r="AW370" s="41"/>
      <c r="AX370" s="41"/>
      <c r="AY370" s="41"/>
      <c r="AZ370" s="41"/>
      <c r="BA370" s="41"/>
      <c r="BB370" s="41"/>
      <c r="BC370" s="41"/>
      <c r="BD370" s="41"/>
      <c r="BE370" s="41"/>
      <c r="BF370" s="41"/>
      <c r="BG370" s="41"/>
      <c r="BH370" s="41"/>
      <c r="BI370" s="41"/>
      <c r="BJ370" s="41"/>
      <c r="BK370" s="41"/>
      <c r="BL370" s="41"/>
      <c r="BM370" s="41"/>
      <c r="BN370" s="41"/>
      <c r="BO370" s="41"/>
      <c r="BP370" s="41"/>
      <c r="BQ370" s="41"/>
      <c r="BR370" s="41"/>
      <c r="BS370" s="41"/>
      <c r="BT370" s="41"/>
      <c r="BU370" s="41"/>
      <c r="BV370" s="41"/>
      <c r="BW370" s="41"/>
      <c r="BX370" s="41"/>
      <c r="BY370" s="41"/>
      <c r="BZ370" s="41"/>
      <c r="CA370" s="41"/>
      <c r="CB370" s="41"/>
      <c r="CC370" s="41"/>
      <c r="CD370" s="41"/>
      <c r="CE370" s="41"/>
    </row>
    <row r="371" spans="1:83" s="22" customFormat="1" ht="51">
      <c r="A371" s="29" t="s">
        <v>476</v>
      </c>
      <c r="B371" s="7" t="s">
        <v>92</v>
      </c>
      <c r="C371" s="7" t="s">
        <v>161</v>
      </c>
      <c r="D371" s="7" t="s">
        <v>163</v>
      </c>
      <c r="E371" s="7" t="s">
        <v>177</v>
      </c>
      <c r="F371" s="5">
        <v>322759.57</v>
      </c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41"/>
      <c r="AO371" s="41"/>
      <c r="AP371" s="41"/>
      <c r="AQ371" s="41"/>
      <c r="AR371" s="41"/>
      <c r="AS371" s="41"/>
      <c r="AT371" s="41"/>
      <c r="AU371" s="41"/>
      <c r="AV371" s="41"/>
      <c r="AW371" s="41"/>
      <c r="AX371" s="41"/>
      <c r="AY371" s="41"/>
      <c r="AZ371" s="41"/>
      <c r="BA371" s="41"/>
      <c r="BB371" s="41"/>
      <c r="BC371" s="41"/>
      <c r="BD371" s="41"/>
      <c r="BE371" s="41"/>
      <c r="BF371" s="41"/>
      <c r="BG371" s="41"/>
      <c r="BH371" s="41"/>
      <c r="BI371" s="41"/>
      <c r="BJ371" s="41"/>
      <c r="BK371" s="41"/>
      <c r="BL371" s="41"/>
      <c r="BM371" s="41"/>
      <c r="BN371" s="41"/>
      <c r="BO371" s="41"/>
      <c r="BP371" s="41"/>
      <c r="BQ371" s="41"/>
      <c r="BR371" s="41"/>
      <c r="BS371" s="41"/>
      <c r="BT371" s="41"/>
      <c r="BU371" s="41"/>
      <c r="BV371" s="41"/>
      <c r="BW371" s="41"/>
      <c r="BX371" s="41"/>
      <c r="BY371" s="41"/>
      <c r="BZ371" s="41"/>
      <c r="CA371" s="41"/>
      <c r="CB371" s="41"/>
      <c r="CC371" s="41"/>
      <c r="CD371" s="41"/>
      <c r="CE371" s="41"/>
    </row>
    <row r="372" spans="1:83" s="22" customFormat="1" ht="51">
      <c r="A372" s="29" t="s">
        <v>400</v>
      </c>
      <c r="B372" s="7" t="s">
        <v>190</v>
      </c>
      <c r="C372" s="7" t="s">
        <v>160</v>
      </c>
      <c r="D372" s="7" t="s">
        <v>163</v>
      </c>
      <c r="E372" s="7" t="s">
        <v>176</v>
      </c>
      <c r="F372" s="5">
        <v>11300400</v>
      </c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41"/>
      <c r="AO372" s="41"/>
      <c r="AP372" s="41"/>
      <c r="AQ372" s="41"/>
      <c r="AR372" s="41"/>
      <c r="AS372" s="41"/>
      <c r="AT372" s="41"/>
      <c r="AU372" s="41"/>
      <c r="AV372" s="41"/>
      <c r="AW372" s="41"/>
      <c r="AX372" s="41"/>
      <c r="AY372" s="41"/>
      <c r="AZ372" s="41"/>
      <c r="BA372" s="41"/>
      <c r="BB372" s="41"/>
      <c r="BC372" s="41"/>
      <c r="BD372" s="41"/>
      <c r="BE372" s="41"/>
      <c r="BF372" s="41"/>
      <c r="BG372" s="41"/>
      <c r="BH372" s="41"/>
      <c r="BI372" s="41"/>
      <c r="BJ372" s="41"/>
      <c r="BK372" s="41"/>
      <c r="BL372" s="41"/>
      <c r="BM372" s="41"/>
      <c r="BN372" s="41"/>
      <c r="BO372" s="41"/>
      <c r="BP372" s="41"/>
      <c r="BQ372" s="41"/>
      <c r="BR372" s="41"/>
      <c r="BS372" s="41"/>
      <c r="BT372" s="41"/>
      <c r="BU372" s="41"/>
      <c r="BV372" s="41"/>
      <c r="BW372" s="41"/>
      <c r="BX372" s="41"/>
      <c r="BY372" s="41"/>
      <c r="BZ372" s="41"/>
      <c r="CA372" s="41"/>
      <c r="CB372" s="41"/>
      <c r="CC372" s="41"/>
      <c r="CD372" s="41"/>
      <c r="CE372" s="41"/>
    </row>
    <row r="373" spans="1:83" s="22" customFormat="1" ht="57.75" customHeight="1">
      <c r="A373" s="29" t="s">
        <v>472</v>
      </c>
      <c r="B373" s="7" t="s">
        <v>238</v>
      </c>
      <c r="C373" s="7" t="s">
        <v>160</v>
      </c>
      <c r="D373" s="7" t="s">
        <v>163</v>
      </c>
      <c r="E373" s="7" t="s">
        <v>176</v>
      </c>
      <c r="F373" s="5">
        <v>99763</v>
      </c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41"/>
      <c r="AO373" s="41"/>
      <c r="AP373" s="41"/>
      <c r="AQ373" s="41"/>
      <c r="AR373" s="41"/>
      <c r="AS373" s="41"/>
      <c r="AT373" s="41"/>
      <c r="AU373" s="41"/>
      <c r="AV373" s="41"/>
      <c r="AW373" s="41"/>
      <c r="AX373" s="41"/>
      <c r="AY373" s="41"/>
      <c r="AZ373" s="41"/>
      <c r="BA373" s="41"/>
      <c r="BB373" s="41"/>
      <c r="BC373" s="41"/>
      <c r="BD373" s="41"/>
      <c r="BE373" s="41"/>
      <c r="BF373" s="41"/>
      <c r="BG373" s="41"/>
      <c r="BH373" s="41"/>
      <c r="BI373" s="41"/>
      <c r="BJ373" s="41"/>
      <c r="BK373" s="41"/>
      <c r="BL373" s="41"/>
      <c r="BM373" s="41"/>
      <c r="BN373" s="41"/>
      <c r="BO373" s="41"/>
      <c r="BP373" s="41"/>
      <c r="BQ373" s="41"/>
      <c r="BR373" s="41"/>
      <c r="BS373" s="41"/>
      <c r="BT373" s="41"/>
      <c r="BU373" s="41"/>
      <c r="BV373" s="41"/>
      <c r="BW373" s="41"/>
      <c r="BX373" s="41"/>
      <c r="BY373" s="41"/>
      <c r="BZ373" s="41"/>
      <c r="CA373" s="41"/>
      <c r="CB373" s="41"/>
      <c r="CC373" s="41"/>
      <c r="CD373" s="41"/>
      <c r="CE373" s="41"/>
    </row>
    <row r="374" spans="1:83" s="22" customFormat="1" ht="38.25">
      <c r="A374" s="11" t="s">
        <v>473</v>
      </c>
      <c r="B374" s="7" t="s">
        <v>238</v>
      </c>
      <c r="C374" s="7" t="s">
        <v>160</v>
      </c>
      <c r="D374" s="7" t="s">
        <v>163</v>
      </c>
      <c r="E374" s="7" t="s">
        <v>177</v>
      </c>
      <c r="F374" s="5">
        <v>3037</v>
      </c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41"/>
      <c r="AO374" s="41"/>
      <c r="AP374" s="41"/>
      <c r="AQ374" s="41"/>
      <c r="AR374" s="41"/>
      <c r="AS374" s="41"/>
      <c r="AT374" s="41"/>
      <c r="AU374" s="41"/>
      <c r="AV374" s="41"/>
      <c r="AW374" s="41"/>
      <c r="AX374" s="41"/>
      <c r="AY374" s="41"/>
      <c r="AZ374" s="41"/>
      <c r="BA374" s="41"/>
      <c r="BB374" s="41"/>
      <c r="BC374" s="41"/>
      <c r="BD374" s="41"/>
      <c r="BE374" s="41"/>
      <c r="BF374" s="41"/>
      <c r="BG374" s="41"/>
      <c r="BH374" s="41"/>
      <c r="BI374" s="41"/>
      <c r="BJ374" s="41"/>
      <c r="BK374" s="41"/>
      <c r="BL374" s="41"/>
      <c r="BM374" s="41"/>
      <c r="BN374" s="41"/>
      <c r="BO374" s="41"/>
      <c r="BP374" s="41"/>
      <c r="BQ374" s="41"/>
      <c r="BR374" s="41"/>
      <c r="BS374" s="41"/>
      <c r="BT374" s="41"/>
      <c r="BU374" s="41"/>
      <c r="BV374" s="41"/>
      <c r="BW374" s="41"/>
      <c r="BX374" s="41"/>
      <c r="BY374" s="41"/>
      <c r="BZ374" s="41"/>
      <c r="CA374" s="41"/>
      <c r="CB374" s="41"/>
      <c r="CC374" s="41"/>
      <c r="CD374" s="41"/>
      <c r="CE374" s="41"/>
    </row>
    <row r="375" spans="1:83" s="22" customFormat="1" ht="13.5">
      <c r="A375" s="9" t="s">
        <v>78</v>
      </c>
      <c r="B375" s="7" t="s">
        <v>583</v>
      </c>
      <c r="C375" s="7"/>
      <c r="D375" s="7"/>
      <c r="E375" s="7"/>
      <c r="F375" s="5">
        <f>F376</f>
        <v>473283.54</v>
      </c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41"/>
      <c r="AO375" s="41"/>
      <c r="AP375" s="41"/>
      <c r="AQ375" s="41"/>
      <c r="AR375" s="41"/>
      <c r="AS375" s="41"/>
      <c r="AT375" s="41"/>
      <c r="AU375" s="41"/>
      <c r="AV375" s="41"/>
      <c r="AW375" s="41"/>
      <c r="AX375" s="41"/>
      <c r="AY375" s="41"/>
      <c r="AZ375" s="41"/>
      <c r="BA375" s="41"/>
      <c r="BB375" s="41"/>
      <c r="BC375" s="41"/>
      <c r="BD375" s="41"/>
      <c r="BE375" s="41"/>
      <c r="BF375" s="41"/>
      <c r="BG375" s="41"/>
      <c r="BH375" s="41"/>
      <c r="BI375" s="41"/>
      <c r="BJ375" s="41"/>
      <c r="BK375" s="41"/>
      <c r="BL375" s="41"/>
      <c r="BM375" s="41"/>
      <c r="BN375" s="41"/>
      <c r="BO375" s="41"/>
      <c r="BP375" s="41"/>
      <c r="BQ375" s="41"/>
      <c r="BR375" s="41"/>
      <c r="BS375" s="41"/>
      <c r="BT375" s="41"/>
      <c r="BU375" s="41"/>
      <c r="BV375" s="41"/>
      <c r="BW375" s="41"/>
      <c r="BX375" s="41"/>
      <c r="BY375" s="41"/>
      <c r="BZ375" s="41"/>
      <c r="CA375" s="41"/>
      <c r="CB375" s="41"/>
      <c r="CC375" s="41"/>
      <c r="CD375" s="41"/>
      <c r="CE375" s="41"/>
    </row>
    <row r="376" spans="1:83" s="22" customFormat="1" ht="25.5">
      <c r="A376" s="11" t="s">
        <v>585</v>
      </c>
      <c r="B376" s="7" t="s">
        <v>584</v>
      </c>
      <c r="C376" s="7" t="s">
        <v>171</v>
      </c>
      <c r="D376" s="7" t="s">
        <v>162</v>
      </c>
      <c r="E376" s="7" t="s">
        <v>0</v>
      </c>
      <c r="F376" s="5">
        <v>473283.54</v>
      </c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41"/>
      <c r="AO376" s="41"/>
      <c r="AP376" s="41"/>
      <c r="AQ376" s="41"/>
      <c r="AR376" s="41"/>
      <c r="AS376" s="41"/>
      <c r="AT376" s="41"/>
      <c r="AU376" s="41"/>
      <c r="AV376" s="41"/>
      <c r="AW376" s="41"/>
      <c r="AX376" s="41"/>
      <c r="AY376" s="41"/>
      <c r="AZ376" s="41"/>
      <c r="BA376" s="41"/>
      <c r="BB376" s="41"/>
      <c r="BC376" s="41"/>
      <c r="BD376" s="41"/>
      <c r="BE376" s="41"/>
      <c r="BF376" s="41"/>
      <c r="BG376" s="41"/>
      <c r="BH376" s="41"/>
      <c r="BI376" s="41"/>
      <c r="BJ376" s="41"/>
      <c r="BK376" s="41"/>
      <c r="BL376" s="41"/>
      <c r="BM376" s="41"/>
      <c r="BN376" s="41"/>
      <c r="BO376" s="41"/>
      <c r="BP376" s="41"/>
      <c r="BQ376" s="41"/>
      <c r="BR376" s="41"/>
      <c r="BS376" s="41"/>
      <c r="BT376" s="41"/>
      <c r="BU376" s="41"/>
      <c r="BV376" s="41"/>
      <c r="BW376" s="41"/>
      <c r="BX376" s="41"/>
      <c r="BY376" s="41"/>
      <c r="BZ376" s="41"/>
      <c r="CA376" s="41"/>
      <c r="CB376" s="41"/>
      <c r="CC376" s="41"/>
      <c r="CD376" s="41"/>
      <c r="CE376" s="41"/>
    </row>
    <row r="377" spans="1:83" s="22" customFormat="1" ht="25.5">
      <c r="A377" s="11" t="s">
        <v>72</v>
      </c>
      <c r="B377" s="7" t="s">
        <v>511</v>
      </c>
      <c r="C377" s="7"/>
      <c r="D377" s="7"/>
      <c r="E377" s="7"/>
      <c r="F377" s="5">
        <f>F378</f>
        <v>52761.84</v>
      </c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41"/>
      <c r="AO377" s="41"/>
      <c r="AP377" s="41"/>
      <c r="AQ377" s="41"/>
      <c r="AR377" s="41"/>
      <c r="AS377" s="41"/>
      <c r="AT377" s="41"/>
      <c r="AU377" s="41"/>
      <c r="AV377" s="41"/>
      <c r="AW377" s="41"/>
      <c r="AX377" s="41"/>
      <c r="AY377" s="41"/>
      <c r="AZ377" s="41"/>
      <c r="BA377" s="41"/>
      <c r="BB377" s="41"/>
      <c r="BC377" s="41"/>
      <c r="BD377" s="41"/>
      <c r="BE377" s="41"/>
      <c r="BF377" s="41"/>
      <c r="BG377" s="41"/>
      <c r="BH377" s="41"/>
      <c r="BI377" s="41"/>
      <c r="BJ377" s="41"/>
      <c r="BK377" s="41"/>
      <c r="BL377" s="41"/>
      <c r="BM377" s="41"/>
      <c r="BN377" s="41"/>
      <c r="BO377" s="41"/>
      <c r="BP377" s="41"/>
      <c r="BQ377" s="41"/>
      <c r="BR377" s="41"/>
      <c r="BS377" s="41"/>
      <c r="BT377" s="41"/>
      <c r="BU377" s="41"/>
      <c r="BV377" s="41"/>
      <c r="BW377" s="41"/>
      <c r="BX377" s="41"/>
      <c r="BY377" s="41"/>
      <c r="BZ377" s="41"/>
      <c r="CA377" s="41"/>
      <c r="CB377" s="41"/>
      <c r="CC377" s="41"/>
      <c r="CD377" s="41"/>
      <c r="CE377" s="41"/>
    </row>
    <row r="378" spans="1:83" s="22" customFormat="1" ht="13.5">
      <c r="A378" s="11" t="s">
        <v>513</v>
      </c>
      <c r="B378" s="7" t="s">
        <v>512</v>
      </c>
      <c r="C378" s="7" t="s">
        <v>168</v>
      </c>
      <c r="D378" s="7" t="s">
        <v>160</v>
      </c>
      <c r="E378" s="7" t="s">
        <v>180</v>
      </c>
      <c r="F378" s="5">
        <v>52761.84</v>
      </c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41"/>
      <c r="AO378" s="41"/>
      <c r="AP378" s="41"/>
      <c r="AQ378" s="41"/>
      <c r="AR378" s="41"/>
      <c r="AS378" s="41"/>
      <c r="AT378" s="41"/>
      <c r="AU378" s="41"/>
      <c r="AV378" s="41"/>
      <c r="AW378" s="41"/>
      <c r="AX378" s="41"/>
      <c r="AY378" s="41"/>
      <c r="AZ378" s="41"/>
      <c r="BA378" s="41"/>
      <c r="BB378" s="41"/>
      <c r="BC378" s="41"/>
      <c r="BD378" s="41"/>
      <c r="BE378" s="41"/>
      <c r="BF378" s="41"/>
      <c r="BG378" s="41"/>
      <c r="BH378" s="41"/>
      <c r="BI378" s="41"/>
      <c r="BJ378" s="41"/>
      <c r="BK378" s="41"/>
      <c r="BL378" s="41"/>
      <c r="BM378" s="41"/>
      <c r="BN378" s="41"/>
      <c r="BO378" s="41"/>
      <c r="BP378" s="41"/>
      <c r="BQ378" s="41"/>
      <c r="BR378" s="41"/>
      <c r="BS378" s="41"/>
      <c r="BT378" s="41"/>
      <c r="BU378" s="41"/>
      <c r="BV378" s="41"/>
      <c r="BW378" s="41"/>
      <c r="BX378" s="41"/>
      <c r="BY378" s="41"/>
      <c r="BZ378" s="41"/>
      <c r="CA378" s="41"/>
      <c r="CB378" s="41"/>
      <c r="CC378" s="41"/>
      <c r="CD378" s="41"/>
      <c r="CE378" s="41"/>
    </row>
    <row r="379" spans="1:83" s="22" customFormat="1" ht="13.5">
      <c r="A379" s="11" t="s">
        <v>179</v>
      </c>
      <c r="B379" s="7" t="s">
        <v>9</v>
      </c>
      <c r="C379" s="7"/>
      <c r="D379" s="7"/>
      <c r="E379" s="7"/>
      <c r="F379" s="5">
        <f>F380</f>
        <v>255845</v>
      </c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41"/>
      <c r="AO379" s="41"/>
      <c r="AP379" s="41"/>
      <c r="AQ379" s="41"/>
      <c r="AR379" s="41"/>
      <c r="AS379" s="41"/>
      <c r="AT379" s="41"/>
      <c r="AU379" s="41"/>
      <c r="AV379" s="41"/>
      <c r="AW379" s="41"/>
      <c r="AX379" s="41"/>
      <c r="AY379" s="41"/>
      <c r="AZ379" s="41"/>
      <c r="BA379" s="41"/>
      <c r="BB379" s="41"/>
      <c r="BC379" s="41"/>
      <c r="BD379" s="41"/>
      <c r="BE379" s="41"/>
      <c r="BF379" s="41"/>
      <c r="BG379" s="41"/>
      <c r="BH379" s="41"/>
      <c r="BI379" s="41"/>
      <c r="BJ379" s="41"/>
      <c r="BK379" s="41"/>
      <c r="BL379" s="41"/>
      <c r="BM379" s="41"/>
      <c r="BN379" s="41"/>
      <c r="BO379" s="41"/>
      <c r="BP379" s="41"/>
      <c r="BQ379" s="41"/>
      <c r="BR379" s="41"/>
      <c r="BS379" s="41"/>
      <c r="BT379" s="41"/>
      <c r="BU379" s="41"/>
      <c r="BV379" s="41"/>
      <c r="BW379" s="41"/>
      <c r="BX379" s="41"/>
      <c r="BY379" s="41"/>
      <c r="BZ379" s="41"/>
      <c r="CA379" s="41"/>
      <c r="CB379" s="41"/>
      <c r="CC379" s="41"/>
      <c r="CD379" s="41"/>
      <c r="CE379" s="41"/>
    </row>
    <row r="380" spans="1:83" s="22" customFormat="1" ht="25.5">
      <c r="A380" s="11" t="s">
        <v>405</v>
      </c>
      <c r="B380" s="7" t="s">
        <v>10</v>
      </c>
      <c r="C380" s="7" t="s">
        <v>160</v>
      </c>
      <c r="D380" s="7" t="s">
        <v>163</v>
      </c>
      <c r="E380" s="7" t="s">
        <v>180</v>
      </c>
      <c r="F380" s="5">
        <v>255845</v>
      </c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41"/>
      <c r="AO380" s="41"/>
      <c r="AP380" s="41"/>
      <c r="AQ380" s="41"/>
      <c r="AR380" s="41"/>
      <c r="AS380" s="41"/>
      <c r="AT380" s="41"/>
      <c r="AU380" s="41"/>
      <c r="AV380" s="41"/>
      <c r="AW380" s="41"/>
      <c r="AX380" s="41"/>
      <c r="AY380" s="41"/>
      <c r="AZ380" s="41"/>
      <c r="BA380" s="41"/>
      <c r="BB380" s="41"/>
      <c r="BC380" s="41"/>
      <c r="BD380" s="41"/>
      <c r="BE380" s="41"/>
      <c r="BF380" s="41"/>
      <c r="BG380" s="41"/>
      <c r="BH380" s="41"/>
      <c r="BI380" s="41"/>
      <c r="BJ380" s="41"/>
      <c r="BK380" s="41"/>
      <c r="BL380" s="41"/>
      <c r="BM380" s="41"/>
      <c r="BN380" s="41"/>
      <c r="BO380" s="41"/>
      <c r="BP380" s="41"/>
      <c r="BQ380" s="41"/>
      <c r="BR380" s="41"/>
      <c r="BS380" s="41"/>
      <c r="BT380" s="41"/>
      <c r="BU380" s="41"/>
      <c r="BV380" s="41"/>
      <c r="BW380" s="41"/>
      <c r="BX380" s="41"/>
      <c r="BY380" s="41"/>
      <c r="BZ380" s="41"/>
      <c r="CA380" s="41"/>
      <c r="CB380" s="41"/>
      <c r="CC380" s="41"/>
      <c r="CD380" s="41"/>
      <c r="CE380" s="41"/>
    </row>
    <row r="381" spans="1:83" ht="13.5">
      <c r="A381" s="48" t="s">
        <v>174</v>
      </c>
      <c r="B381" s="48" t="s">
        <v>502</v>
      </c>
      <c r="C381" s="48"/>
      <c r="D381" s="48"/>
      <c r="E381" s="48"/>
      <c r="F381" s="24">
        <f>SUM(F382:F384)</f>
        <v>8379767</v>
      </c>
    </row>
    <row r="382" spans="1:83" ht="51">
      <c r="A382" s="8" t="s">
        <v>504</v>
      </c>
      <c r="B382" s="48" t="s">
        <v>503</v>
      </c>
      <c r="C382" s="7" t="s">
        <v>160</v>
      </c>
      <c r="D382" s="7" t="s">
        <v>172</v>
      </c>
      <c r="E382" s="7" t="s">
        <v>176</v>
      </c>
      <c r="F382" s="5">
        <f>5928143.73+804800</f>
        <v>6732943.7300000004</v>
      </c>
    </row>
    <row r="383" spans="1:83" ht="38.25">
      <c r="A383" s="8" t="s">
        <v>336</v>
      </c>
      <c r="B383" s="48" t="s">
        <v>503</v>
      </c>
      <c r="C383" s="7" t="s">
        <v>160</v>
      </c>
      <c r="D383" s="7" t="s">
        <v>172</v>
      </c>
      <c r="E383" s="7" t="s">
        <v>177</v>
      </c>
      <c r="F383" s="5">
        <v>1634685.27</v>
      </c>
    </row>
    <row r="384" spans="1:83" ht="38.25">
      <c r="A384" s="8" t="s">
        <v>579</v>
      </c>
      <c r="B384" s="48" t="s">
        <v>503</v>
      </c>
      <c r="C384" s="7" t="s">
        <v>160</v>
      </c>
      <c r="D384" s="7" t="s">
        <v>172</v>
      </c>
      <c r="E384" s="7" t="s">
        <v>180</v>
      </c>
      <c r="F384" s="5">
        <v>12138</v>
      </c>
    </row>
    <row r="385" spans="1:6" ht="13.5">
      <c r="A385" s="47"/>
      <c r="B385" s="47"/>
      <c r="C385" s="47"/>
      <c r="D385" s="47"/>
      <c r="E385" s="47"/>
      <c r="F385" s="47"/>
    </row>
    <row r="386" spans="1:6" ht="13.5">
      <c r="A386" s="47"/>
      <c r="B386" s="47"/>
      <c r="C386" s="47"/>
      <c r="D386" s="47"/>
      <c r="E386" s="47"/>
      <c r="F386" s="47"/>
    </row>
    <row r="387" spans="1:6" ht="13.5">
      <c r="A387" s="47"/>
      <c r="B387" s="47"/>
      <c r="C387" s="47"/>
      <c r="D387" s="47"/>
      <c r="E387" s="47"/>
      <c r="F387" s="47"/>
    </row>
  </sheetData>
  <mergeCells count="3">
    <mergeCell ref="A3:E3"/>
    <mergeCell ref="B1:F1"/>
    <mergeCell ref="A2:F2"/>
  </mergeCells>
  <phoneticPr fontId="4" type="noConversion"/>
  <pageMargins left="0.78740157480314965" right="0.11811023622047245" top="0.55118110236220474" bottom="0.19685039370078741" header="0.31496062992125984" footer="0.11811023622047245"/>
  <pageSetup paperSize="9" scale="79" fitToHeight="12" orientation="portrait" r:id="rId1"/>
  <headerFooter alignWithMargins="0">
    <oddHeader>&amp;C&amp;P</oddHeader>
  </headerFooter>
  <rowBreaks count="1" manualBreakCount="1">
    <brk id="380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feu-bud</dc:creator>
  <cp:lastModifiedBy>МухамедьяноваРГ</cp:lastModifiedBy>
  <cp:lastPrinted>2021-08-13T06:02:59Z</cp:lastPrinted>
  <dcterms:created xsi:type="dcterms:W3CDTF">2008-10-16T09:22:50Z</dcterms:created>
  <dcterms:modified xsi:type="dcterms:W3CDTF">2021-08-17T11:25:37Z</dcterms:modified>
</cp:coreProperties>
</file>